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185f4de8a8919a6/Документы/Ярославский/2022/"/>
    </mc:Choice>
  </mc:AlternateContent>
  <xr:revisionPtr revIDLastSave="101" documentId="8_{31D8BAF7-6FEE-4719-81AC-D1F1D65AB830}" xr6:coauthVersionLast="47" xr6:coauthVersionMax="47" xr10:uidLastSave="{B9C92550-14AB-4706-A262-2CBE25A8F48D}"/>
  <bookViews>
    <workbookView xWindow="-108" yWindow="-108" windowWidth="23256" windowHeight="12576" activeTab="2" xr2:uid="{00000000-000D-0000-FFFF-FFFF00000000}"/>
  </bookViews>
  <sheets>
    <sheet name="смета 2022" sheetId="1" r:id="rId1"/>
    <sheet name="тариф жилые 2022" sheetId="2" r:id="rId2"/>
    <sheet name="тариф нежилые 2022" sheetId="3" r:id="rId3"/>
  </sheets>
  <calcPr calcId="191029"/>
</workbook>
</file>

<file path=xl/calcChain.xml><?xml version="1.0" encoding="utf-8"?>
<calcChain xmlns="http://schemas.openxmlformats.org/spreadsheetml/2006/main">
  <c r="E6" i="3" l="1"/>
  <c r="F6" i="3"/>
  <c r="C47" i="1"/>
  <c r="D24" i="1"/>
  <c r="C9" i="1"/>
  <c r="D48" i="1"/>
  <c r="D47" i="1"/>
  <c r="D37" i="1"/>
  <c r="D71" i="1"/>
  <c r="D78" i="1"/>
  <c r="D76" i="1" s="1"/>
  <c r="D56" i="1"/>
  <c r="D9" i="1"/>
  <c r="D49" i="1"/>
  <c r="D65" i="1"/>
  <c r="D66" i="1"/>
  <c r="D41" i="1"/>
  <c r="D44" i="1"/>
  <c r="D45" i="1"/>
  <c r="D28" i="1"/>
  <c r="D36" i="1"/>
  <c r="D31" i="1"/>
  <c r="D27" i="1"/>
  <c r="D6" i="1" l="1"/>
  <c r="D61" i="1"/>
  <c r="D26" i="1"/>
  <c r="D7" i="1" s="1"/>
  <c r="E6" i="1" l="1"/>
  <c r="C28" i="1"/>
  <c r="C65" i="1"/>
  <c r="C36" i="1"/>
  <c r="C57" i="1"/>
  <c r="C56" i="1" s="1"/>
  <c r="C71" i="1"/>
  <c r="C76" i="1"/>
  <c r="C27" i="1"/>
  <c r="C29" i="1"/>
  <c r="C30" i="1"/>
  <c r="C6" i="1" l="1"/>
  <c r="C61" i="1"/>
  <c r="C26" i="1"/>
  <c r="C7" i="1" l="1"/>
  <c r="C14" i="3" l="1"/>
  <c r="C13" i="3"/>
  <c r="C11" i="3"/>
  <c r="C7" i="3"/>
  <c r="D6" i="3"/>
  <c r="C6" i="3"/>
  <c r="B12" i="1" l="1"/>
  <c r="B10" i="1"/>
</calcChain>
</file>

<file path=xl/sharedStrings.xml><?xml version="1.0" encoding="utf-8"?>
<sst xmlns="http://schemas.openxmlformats.org/spreadsheetml/2006/main" count="129" uniqueCount="112">
  <si>
    <t>ТСЖ "Ярославский 14"</t>
  </si>
  <si>
    <t>Общая жилая площадь дома 10456 м2 (нежилые - 534,8 кв м, жилые 9921,2 кв м)</t>
  </si>
  <si>
    <t>Статьи</t>
  </si>
  <si>
    <t>Обслуживание общего им-ва дома</t>
  </si>
  <si>
    <t>Обслуживание СКД</t>
  </si>
  <si>
    <t>Уборка дома и территории</t>
  </si>
  <si>
    <t>Обслуживание асппз</t>
  </si>
  <si>
    <t>Обсл. кабельного ТВ</t>
  </si>
  <si>
    <t>Плата за текущий  ремонт</t>
  </si>
  <si>
    <t>ООО "Вирджиния" - замена ковриков</t>
  </si>
  <si>
    <t>Обслуживание лифтов</t>
  </si>
  <si>
    <t>ООО "Интеграл" -обсл лифтов</t>
  </si>
  <si>
    <t>оосвидетельствование лифтов</t>
  </si>
  <si>
    <t>страховка ГО лифтов</t>
  </si>
  <si>
    <t>ЗП бухгалтера</t>
  </si>
  <si>
    <t>налоги на ФОТ бухгалтера</t>
  </si>
  <si>
    <t>э/э</t>
  </si>
  <si>
    <t>оплата за газ</t>
  </si>
  <si>
    <t>усл управления</t>
  </si>
  <si>
    <t>ООО "Профмастер" то паркинга</t>
  </si>
  <si>
    <t>Тариф декабря 2013</t>
  </si>
  <si>
    <t>Содержание общего имущества дома, на м2</t>
  </si>
  <si>
    <t>Уборка прилегающей территории на м2</t>
  </si>
  <si>
    <t>Обслуживанеи СКД и в/наблюдения на м2</t>
  </si>
  <si>
    <t>Обслуживание АСППЗ дома на м2</t>
  </si>
  <si>
    <t>Содержание общедомовых приборов учета, на м2</t>
  </si>
  <si>
    <t>Текущий ремонт, на м2</t>
  </si>
  <si>
    <t>Диспетчеризация, на м2</t>
  </si>
  <si>
    <t>Обслуживание газовой котельной, на м2</t>
  </si>
  <si>
    <t>Обслуживание лифтов, на м2</t>
  </si>
  <si>
    <t>АУР, на м2</t>
  </si>
  <si>
    <t>Взнос в резервный фонд</t>
  </si>
  <si>
    <t>Обслуживание кабельного тв на квартиру</t>
  </si>
  <si>
    <t>Обслуживание паркинга , на машиноместо</t>
  </si>
  <si>
    <t>Взнос на формирование фонда на капитальный ремонт</t>
  </si>
  <si>
    <t>Тариф 2013г</t>
  </si>
  <si>
    <t>Взнос в резервный фонд, на м2</t>
  </si>
  <si>
    <t>обслуж. вентиляции ООО "Эльтон"</t>
  </si>
  <si>
    <t>мытье остекления лоджий</t>
  </si>
  <si>
    <t>Обслуж.приборов учета</t>
  </si>
  <si>
    <t xml:space="preserve"> ООО "Гелиос" обсл АСППЗ</t>
  </si>
  <si>
    <t>аренда и обслужив ккт</t>
  </si>
  <si>
    <t>ООО "Эльтон"- обсл  и ремонт СКД и в/набл+вентил 1/2 и ремонт СКД</t>
  </si>
  <si>
    <t>Обсл. АСППЗ (Гелиос)</t>
  </si>
  <si>
    <t>Договор с Управляющим домом</t>
  </si>
  <si>
    <t>ООО"Баярд"-обслуж пож газопровода</t>
  </si>
  <si>
    <t>ХВС, ГВС, в/отведение за 1 куб м</t>
  </si>
  <si>
    <t>Материалы для ремонта инженерных систем дома, фасада, кровли</t>
  </si>
  <si>
    <t>банковское обсл.</t>
  </si>
  <si>
    <t>Взнос на ремонт фасада</t>
  </si>
  <si>
    <t>Целевые взносы  на cодержание и ремонт:</t>
  </si>
  <si>
    <t>Обслуживание газовой котельной</t>
  </si>
  <si>
    <t>Взнос на содержание диспетчеризации</t>
  </si>
  <si>
    <t>Взнос на  АУР, всего</t>
  </si>
  <si>
    <t>Взносы на содержание Паркинга, всего</t>
  </si>
  <si>
    <t>целевой взнос на содержание паркинга</t>
  </si>
  <si>
    <t>Расходы на ремонт паркинга, всего</t>
  </si>
  <si>
    <t>взнос в резервный фонд</t>
  </si>
  <si>
    <t>Расходы на АУР, всего</t>
  </si>
  <si>
    <t>Всего за год целевых взносов</t>
  </si>
  <si>
    <t xml:space="preserve">Всего за год расходов </t>
  </si>
  <si>
    <t>Расходование средств  на содержание и ремонт всего:</t>
  </si>
  <si>
    <t>Усл связи</t>
  </si>
  <si>
    <t>Расходы на содержание диспетчерской, всего</t>
  </si>
  <si>
    <t>ремонт пола паркинга</t>
  </si>
  <si>
    <t>Текущий ремонт фасада дома</t>
  </si>
  <si>
    <t>Газоснабжение, за 1000 куб м (устанавливается Межрегионгазом)</t>
  </si>
  <si>
    <t>ХВС, ГВС, в/отведение за 1 куб м (устанавливается Водоканалом)</t>
  </si>
  <si>
    <t>Председатель правления</t>
  </si>
  <si>
    <t>Удовиченко А.С.</t>
  </si>
  <si>
    <t xml:space="preserve"> ООО "Профмастер", Куприянов А.Н.-то дома</t>
  </si>
  <si>
    <t>ИП Шеталин мытье остекления фасада</t>
  </si>
  <si>
    <t>ООО "Сиверс" ТО и ремонт котельной</t>
  </si>
  <si>
    <t>ООО "Телеком Сервис" обсл антенны</t>
  </si>
  <si>
    <t>ООО "СЦ Эльтон" ремонт СКД</t>
  </si>
  <si>
    <t>ООО "СКК", ООО "Премиум лайф" - услуги  диспетчерской службы</t>
  </si>
  <si>
    <t>закупка канц товаров и орг/техники</t>
  </si>
  <si>
    <t>доходы от коммерч деятельности</t>
  </si>
  <si>
    <t>начисленные пени</t>
  </si>
  <si>
    <t>налог по УСН</t>
  </si>
  <si>
    <t xml:space="preserve">ООО "Северные врата" ремонт ворот </t>
  </si>
  <si>
    <t>перечилено в резервный фонд</t>
  </si>
  <si>
    <t>установка дверей в холлах этажей</t>
  </si>
  <si>
    <t>резервеые деньги</t>
  </si>
  <si>
    <t>резервные деньги</t>
  </si>
  <si>
    <t>ремонтные работы холлов</t>
  </si>
  <si>
    <t>ремонт систмемы дымоудаления и прочее</t>
  </si>
  <si>
    <t>ремонт пожарного воопровода</t>
  </si>
  <si>
    <t>закупка керамогранита для ремонтных работ холлов</t>
  </si>
  <si>
    <t>ИП Коротовских уборка дома и территор, услуги садовницы</t>
  </si>
  <si>
    <t>Тарифы на содержание  и ремонт общего имущества дома 2022г для жилых помещений</t>
  </si>
  <si>
    <t>Тарифы на содержание  и ремонт общего имущества дома, коммунальные расходы в 2022г для нежилых помещений</t>
  </si>
  <si>
    <t>ООО "Премиум лайф"- услуги диспетчерской связи</t>
  </si>
  <si>
    <t xml:space="preserve"> уборка паркинга</t>
  </si>
  <si>
    <t>ИА Яшкин Ремонт системы ВС</t>
  </si>
  <si>
    <t>ООО СК ремон фасада</t>
  </si>
  <si>
    <t>юр услуги</t>
  </si>
  <si>
    <t>ПО по начислению ком. платежей, Информац.-консульт. Усл Сопровождение сайта и /ГИС ЖКХ, усл почты россии</t>
  </si>
  <si>
    <t>экономия ком ресурсов</t>
  </si>
  <si>
    <t>хоз инв, цветы, земля, удобр, таблички, урны для батареек</t>
  </si>
  <si>
    <t>Смета доходов и расходов на 2022г исполнение</t>
  </si>
  <si>
    <t>факт</t>
  </si>
  <si>
    <t>план</t>
  </si>
  <si>
    <t>мелкие ремнтные работы общедомового имущества</t>
  </si>
  <si>
    <t>Тариф                     до 01/07/2022г</t>
  </si>
  <si>
    <t>Тариф                     с 01/12/2022г</t>
  </si>
  <si>
    <t>Обращение с ТКО, за м2</t>
  </si>
  <si>
    <t>Тариф                               до 30/06/2022г</t>
  </si>
  <si>
    <t>Тариф                      с 01/07/2022г</t>
  </si>
  <si>
    <t>Тариф               с 01/12/2022г</t>
  </si>
  <si>
    <t>Тариф                     до 30/06/2022г</t>
  </si>
  <si>
    <t>Тариф                     с 01/07/2022г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</si>
</sst>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" fontId="2" fillId="0" borderId="0" xfId="0" applyNumberFormat="1" applyFont="1"/>
    <xf numFmtId="0" fontId="2" fillId="0" borderId="0" xfId="0" applyFont="1"/>
    <xf numFmtId="4" fontId="2" fillId="0" borderId="4" xfId="0" applyNumberFormat="1" applyFont="1" applyBorder="1"/>
    <xf numFmtId="0" fontId="7" fillId="0" borderId="1" xfId="0" applyFont="1" applyBorder="1" applyAlignment="1">
      <alignment wrapText="1"/>
    </xf>
    <xf numFmtId="0" fontId="8" fillId="0" borderId="5" xfId="0" applyFont="1" applyBorder="1" applyAlignment="1">
      <alignment wrapText="1"/>
    </xf>
    <xf numFmtId="4" fontId="6" fillId="0" borderId="0" xfId="0" applyNumberFormat="1" applyFont="1"/>
    <xf numFmtId="0" fontId="2" fillId="0" borderId="6" xfId="0" applyFont="1" applyBorder="1" applyAlignment="1">
      <alignment vertical="center" wrapText="1"/>
    </xf>
    <xf numFmtId="4" fontId="5" fillId="0" borderId="0" xfId="0" applyNumberFormat="1" applyFont="1"/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/>
    <xf numFmtId="0" fontId="2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4" fontId="6" fillId="0" borderId="2" xfId="0" applyNumberFormat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6" xfId="0" applyFont="1" applyBorder="1"/>
    <xf numFmtId="0" fontId="2" fillId="0" borderId="11" xfId="0" applyFont="1" applyBorder="1"/>
    <xf numFmtId="0" fontId="2" fillId="0" borderId="6" xfId="0" applyFont="1" applyBorder="1" applyAlignment="1">
      <alignment wrapText="1"/>
    </xf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4" fontId="6" fillId="0" borderId="7" xfId="0" applyNumberFormat="1" applyFont="1" applyBorder="1" applyAlignment="1">
      <alignment horizontal="center"/>
    </xf>
    <xf numFmtId="0" fontId="8" fillId="0" borderId="6" xfId="0" applyFont="1" applyBorder="1" applyAlignment="1">
      <alignment wrapText="1"/>
    </xf>
    <xf numFmtId="4" fontId="6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center"/>
    </xf>
    <xf numFmtId="0" fontId="8" fillId="0" borderId="9" xfId="0" applyFont="1" applyBorder="1" applyAlignment="1">
      <alignment wrapText="1"/>
    </xf>
    <xf numFmtId="4" fontId="6" fillId="0" borderId="9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4" fontId="3" fillId="0" borderId="13" xfId="0" applyNumberFormat="1" applyFont="1" applyBorder="1"/>
    <xf numFmtId="0" fontId="2" fillId="0" borderId="13" xfId="0" applyFont="1" applyBorder="1"/>
    <xf numFmtId="4" fontId="2" fillId="0" borderId="13" xfId="0" applyNumberFormat="1" applyFont="1" applyBorder="1"/>
    <xf numFmtId="4" fontId="0" fillId="0" borderId="0" xfId="0" applyNumberFormat="1"/>
    <xf numFmtId="0" fontId="2" fillId="0" borderId="0" xfId="0" applyFont="1" applyAlignment="1">
      <alignment wrapText="1"/>
    </xf>
    <xf numFmtId="4" fontId="12" fillId="0" borderId="0" xfId="0" applyNumberFormat="1" applyFont="1"/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horizontal="center" vertical="center"/>
    </xf>
    <xf numFmtId="4" fontId="5" fillId="0" borderId="3" xfId="0" applyNumberFormat="1" applyFont="1" applyBorder="1"/>
    <xf numFmtId="0" fontId="3" fillId="0" borderId="11" xfId="0" applyFont="1" applyBorder="1"/>
    <xf numFmtId="4" fontId="3" fillId="0" borderId="2" xfId="0" applyNumberFormat="1" applyFont="1" applyBorder="1"/>
    <xf numFmtId="4" fontId="2" fillId="0" borderId="12" xfId="0" applyNumberFormat="1" applyFont="1" applyBorder="1"/>
    <xf numFmtId="0" fontId="2" fillId="0" borderId="7" xfId="0" applyFont="1" applyBorder="1" applyAlignment="1">
      <alignment vertical="center" wrapText="1"/>
    </xf>
    <xf numFmtId="4" fontId="12" fillId="0" borderId="2" xfId="0" applyNumberFormat="1" applyFont="1" applyBorder="1"/>
    <xf numFmtId="0" fontId="5" fillId="0" borderId="1" xfId="0" applyFont="1" applyBorder="1" applyAlignment="1">
      <alignment wrapText="1"/>
    </xf>
    <xf numFmtId="4" fontId="2" fillId="0" borderId="2" xfId="0" applyNumberFormat="1" applyFont="1" applyBorder="1"/>
    <xf numFmtId="4" fontId="3" fillId="0" borderId="1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4" fontId="14" fillId="0" borderId="2" xfId="0" applyNumberFormat="1" applyFont="1" applyBorder="1"/>
    <xf numFmtId="0" fontId="8" fillId="0" borderId="8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" fontId="2" fillId="0" borderId="6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0" xfId="0" applyNumberFormat="1" applyFont="1"/>
    <xf numFmtId="0" fontId="4" fillId="0" borderId="0" xfId="0" applyFont="1"/>
    <xf numFmtId="4" fontId="2" fillId="2" borderId="0" xfId="0" applyNumberFormat="1" applyFont="1" applyFill="1"/>
    <xf numFmtId="4" fontId="3" fillId="2" borderId="0" xfId="0" applyNumberFormat="1" applyFont="1" applyFill="1"/>
    <xf numFmtId="4" fontId="3" fillId="0" borderId="0" xfId="0" applyNumberFormat="1" applyFont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3" fillId="0" borderId="0" xfId="0" applyNumberFormat="1" applyFont="1"/>
    <xf numFmtId="0" fontId="4" fillId="0" borderId="0" xfId="0" applyFont="1"/>
    <xf numFmtId="0" fontId="0" fillId="0" borderId="0" xfId="0"/>
    <xf numFmtId="4" fontId="10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0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3"/>
  <sheetViews>
    <sheetView topLeftCell="A70" workbookViewId="0">
      <selection activeCell="F47" sqref="F47"/>
    </sheetView>
  </sheetViews>
  <sheetFormatPr defaultRowHeight="15.6" x14ac:dyDescent="0.3"/>
  <cols>
    <col min="1" max="1" width="57.109375" style="2" customWidth="1"/>
    <col min="2" max="2" width="13.6640625" style="1" hidden="1" customWidth="1"/>
    <col min="3" max="3" width="18.77734375" style="1" customWidth="1"/>
    <col min="4" max="4" width="14.109375" style="78" customWidth="1"/>
    <col min="5" max="5" width="11" style="2" customWidth="1"/>
    <col min="6" max="6" width="9.109375" style="2"/>
    <col min="7" max="7" width="14.33203125" style="2" customWidth="1"/>
    <col min="8" max="9" width="9.109375" style="2"/>
    <col min="10" max="10" width="9.5546875" style="2" bestFit="1" customWidth="1"/>
    <col min="11" max="211" width="9.109375" style="2"/>
    <col min="212" max="212" width="14.88671875" style="2" customWidth="1"/>
    <col min="213" max="213" width="9.109375" style="2" customWidth="1"/>
    <col min="214" max="214" width="15.44140625" style="2" customWidth="1"/>
    <col min="215" max="216" width="16.33203125" style="2" customWidth="1"/>
    <col min="217" max="217" width="35.6640625" style="2" customWidth="1"/>
    <col min="218" max="218" width="0" style="2" hidden="1" customWidth="1"/>
    <col min="219" max="219" width="24.44140625" style="2" customWidth="1"/>
    <col min="220" max="220" width="21" style="2" customWidth="1"/>
    <col min="221" max="467" width="9.109375" style="2"/>
    <col min="468" max="468" width="14.88671875" style="2" customWidth="1"/>
    <col min="469" max="469" width="9.109375" style="2" customWidth="1"/>
    <col min="470" max="470" width="15.44140625" style="2" customWidth="1"/>
    <col min="471" max="472" width="16.33203125" style="2" customWidth="1"/>
    <col min="473" max="473" width="35.6640625" style="2" customWidth="1"/>
    <col min="474" max="474" width="0" style="2" hidden="1" customWidth="1"/>
    <col min="475" max="475" width="24.44140625" style="2" customWidth="1"/>
    <col min="476" max="476" width="21" style="2" customWidth="1"/>
    <col min="477" max="723" width="9.109375" style="2"/>
    <col min="724" max="724" width="14.88671875" style="2" customWidth="1"/>
    <col min="725" max="725" width="9.109375" style="2" customWidth="1"/>
    <col min="726" max="726" width="15.44140625" style="2" customWidth="1"/>
    <col min="727" max="728" width="16.33203125" style="2" customWidth="1"/>
    <col min="729" max="729" width="35.6640625" style="2" customWidth="1"/>
    <col min="730" max="730" width="0" style="2" hidden="1" customWidth="1"/>
    <col min="731" max="731" width="24.44140625" style="2" customWidth="1"/>
    <col min="732" max="732" width="21" style="2" customWidth="1"/>
    <col min="733" max="979" width="9.109375" style="2"/>
    <col min="980" max="980" width="14.88671875" style="2" customWidth="1"/>
    <col min="981" max="981" width="9.109375" style="2" customWidth="1"/>
    <col min="982" max="982" width="15.44140625" style="2" customWidth="1"/>
    <col min="983" max="984" width="16.33203125" style="2" customWidth="1"/>
    <col min="985" max="985" width="35.6640625" style="2" customWidth="1"/>
    <col min="986" max="986" width="0" style="2" hidden="1" customWidth="1"/>
    <col min="987" max="987" width="24.44140625" style="2" customWidth="1"/>
    <col min="988" max="988" width="21" style="2" customWidth="1"/>
    <col min="989" max="1235" width="9.109375" style="2"/>
    <col min="1236" max="1236" width="14.88671875" style="2" customWidth="1"/>
    <col min="1237" max="1237" width="9.109375" style="2" customWidth="1"/>
    <col min="1238" max="1238" width="15.44140625" style="2" customWidth="1"/>
    <col min="1239" max="1240" width="16.33203125" style="2" customWidth="1"/>
    <col min="1241" max="1241" width="35.6640625" style="2" customWidth="1"/>
    <col min="1242" max="1242" width="0" style="2" hidden="1" customWidth="1"/>
    <col min="1243" max="1243" width="24.44140625" style="2" customWidth="1"/>
    <col min="1244" max="1244" width="21" style="2" customWidth="1"/>
    <col min="1245" max="1491" width="9.109375" style="2"/>
    <col min="1492" max="1492" width="14.88671875" style="2" customWidth="1"/>
    <col min="1493" max="1493" width="9.109375" style="2" customWidth="1"/>
    <col min="1494" max="1494" width="15.44140625" style="2" customWidth="1"/>
    <col min="1495" max="1496" width="16.33203125" style="2" customWidth="1"/>
    <col min="1497" max="1497" width="35.6640625" style="2" customWidth="1"/>
    <col min="1498" max="1498" width="0" style="2" hidden="1" customWidth="1"/>
    <col min="1499" max="1499" width="24.44140625" style="2" customWidth="1"/>
    <col min="1500" max="1500" width="21" style="2" customWidth="1"/>
    <col min="1501" max="1747" width="9.109375" style="2"/>
    <col min="1748" max="1748" width="14.88671875" style="2" customWidth="1"/>
    <col min="1749" max="1749" width="9.109375" style="2" customWidth="1"/>
    <col min="1750" max="1750" width="15.44140625" style="2" customWidth="1"/>
    <col min="1751" max="1752" width="16.33203125" style="2" customWidth="1"/>
    <col min="1753" max="1753" width="35.6640625" style="2" customWidth="1"/>
    <col min="1754" max="1754" width="0" style="2" hidden="1" customWidth="1"/>
    <col min="1755" max="1755" width="24.44140625" style="2" customWidth="1"/>
    <col min="1756" max="1756" width="21" style="2" customWidth="1"/>
    <col min="1757" max="2003" width="9.109375" style="2"/>
    <col min="2004" max="2004" width="14.88671875" style="2" customWidth="1"/>
    <col min="2005" max="2005" width="9.109375" style="2" customWidth="1"/>
    <col min="2006" max="2006" width="15.44140625" style="2" customWidth="1"/>
    <col min="2007" max="2008" width="16.33203125" style="2" customWidth="1"/>
    <col min="2009" max="2009" width="35.6640625" style="2" customWidth="1"/>
    <col min="2010" max="2010" width="0" style="2" hidden="1" customWidth="1"/>
    <col min="2011" max="2011" width="24.44140625" style="2" customWidth="1"/>
    <col min="2012" max="2012" width="21" style="2" customWidth="1"/>
    <col min="2013" max="2259" width="9.109375" style="2"/>
    <col min="2260" max="2260" width="14.88671875" style="2" customWidth="1"/>
    <col min="2261" max="2261" width="9.109375" style="2" customWidth="1"/>
    <col min="2262" max="2262" width="15.44140625" style="2" customWidth="1"/>
    <col min="2263" max="2264" width="16.33203125" style="2" customWidth="1"/>
    <col min="2265" max="2265" width="35.6640625" style="2" customWidth="1"/>
    <col min="2266" max="2266" width="0" style="2" hidden="1" customWidth="1"/>
    <col min="2267" max="2267" width="24.44140625" style="2" customWidth="1"/>
    <col min="2268" max="2268" width="21" style="2" customWidth="1"/>
    <col min="2269" max="2515" width="9.109375" style="2"/>
    <col min="2516" max="2516" width="14.88671875" style="2" customWidth="1"/>
    <col min="2517" max="2517" width="9.109375" style="2" customWidth="1"/>
    <col min="2518" max="2518" width="15.44140625" style="2" customWidth="1"/>
    <col min="2519" max="2520" width="16.33203125" style="2" customWidth="1"/>
    <col min="2521" max="2521" width="35.6640625" style="2" customWidth="1"/>
    <col min="2522" max="2522" width="0" style="2" hidden="1" customWidth="1"/>
    <col min="2523" max="2523" width="24.44140625" style="2" customWidth="1"/>
    <col min="2524" max="2524" width="21" style="2" customWidth="1"/>
    <col min="2525" max="2771" width="9.109375" style="2"/>
    <col min="2772" max="2772" width="14.88671875" style="2" customWidth="1"/>
    <col min="2773" max="2773" width="9.109375" style="2" customWidth="1"/>
    <col min="2774" max="2774" width="15.44140625" style="2" customWidth="1"/>
    <col min="2775" max="2776" width="16.33203125" style="2" customWidth="1"/>
    <col min="2777" max="2777" width="35.6640625" style="2" customWidth="1"/>
    <col min="2778" max="2778" width="0" style="2" hidden="1" customWidth="1"/>
    <col min="2779" max="2779" width="24.44140625" style="2" customWidth="1"/>
    <col min="2780" max="2780" width="21" style="2" customWidth="1"/>
    <col min="2781" max="3027" width="9.109375" style="2"/>
    <col min="3028" max="3028" width="14.88671875" style="2" customWidth="1"/>
    <col min="3029" max="3029" width="9.109375" style="2" customWidth="1"/>
    <col min="3030" max="3030" width="15.44140625" style="2" customWidth="1"/>
    <col min="3031" max="3032" width="16.33203125" style="2" customWidth="1"/>
    <col min="3033" max="3033" width="35.6640625" style="2" customWidth="1"/>
    <col min="3034" max="3034" width="0" style="2" hidden="1" customWidth="1"/>
    <col min="3035" max="3035" width="24.44140625" style="2" customWidth="1"/>
    <col min="3036" max="3036" width="21" style="2" customWidth="1"/>
    <col min="3037" max="3283" width="9.109375" style="2"/>
    <col min="3284" max="3284" width="14.88671875" style="2" customWidth="1"/>
    <col min="3285" max="3285" width="9.109375" style="2" customWidth="1"/>
    <col min="3286" max="3286" width="15.44140625" style="2" customWidth="1"/>
    <col min="3287" max="3288" width="16.33203125" style="2" customWidth="1"/>
    <col min="3289" max="3289" width="35.6640625" style="2" customWidth="1"/>
    <col min="3290" max="3290" width="0" style="2" hidden="1" customWidth="1"/>
    <col min="3291" max="3291" width="24.44140625" style="2" customWidth="1"/>
    <col min="3292" max="3292" width="21" style="2" customWidth="1"/>
    <col min="3293" max="3539" width="9.109375" style="2"/>
    <col min="3540" max="3540" width="14.88671875" style="2" customWidth="1"/>
    <col min="3541" max="3541" width="9.109375" style="2" customWidth="1"/>
    <col min="3542" max="3542" width="15.44140625" style="2" customWidth="1"/>
    <col min="3543" max="3544" width="16.33203125" style="2" customWidth="1"/>
    <col min="3545" max="3545" width="35.6640625" style="2" customWidth="1"/>
    <col min="3546" max="3546" width="0" style="2" hidden="1" customWidth="1"/>
    <col min="3547" max="3547" width="24.44140625" style="2" customWidth="1"/>
    <col min="3548" max="3548" width="21" style="2" customWidth="1"/>
    <col min="3549" max="3795" width="9.109375" style="2"/>
    <col min="3796" max="3796" width="14.88671875" style="2" customWidth="1"/>
    <col min="3797" max="3797" width="9.109375" style="2" customWidth="1"/>
    <col min="3798" max="3798" width="15.44140625" style="2" customWidth="1"/>
    <col min="3799" max="3800" width="16.33203125" style="2" customWidth="1"/>
    <col min="3801" max="3801" width="35.6640625" style="2" customWidth="1"/>
    <col min="3802" max="3802" width="0" style="2" hidden="1" customWidth="1"/>
    <col min="3803" max="3803" width="24.44140625" style="2" customWidth="1"/>
    <col min="3804" max="3804" width="21" style="2" customWidth="1"/>
    <col min="3805" max="4051" width="9.109375" style="2"/>
    <col min="4052" max="4052" width="14.88671875" style="2" customWidth="1"/>
    <col min="4053" max="4053" width="9.109375" style="2" customWidth="1"/>
    <col min="4054" max="4054" width="15.44140625" style="2" customWidth="1"/>
    <col min="4055" max="4056" width="16.33203125" style="2" customWidth="1"/>
    <col min="4057" max="4057" width="35.6640625" style="2" customWidth="1"/>
    <col min="4058" max="4058" width="0" style="2" hidden="1" customWidth="1"/>
    <col min="4059" max="4059" width="24.44140625" style="2" customWidth="1"/>
    <col min="4060" max="4060" width="21" style="2" customWidth="1"/>
    <col min="4061" max="4307" width="9.109375" style="2"/>
    <col min="4308" max="4308" width="14.88671875" style="2" customWidth="1"/>
    <col min="4309" max="4309" width="9.109375" style="2" customWidth="1"/>
    <col min="4310" max="4310" width="15.44140625" style="2" customWidth="1"/>
    <col min="4311" max="4312" width="16.33203125" style="2" customWidth="1"/>
    <col min="4313" max="4313" width="35.6640625" style="2" customWidth="1"/>
    <col min="4314" max="4314" width="0" style="2" hidden="1" customWidth="1"/>
    <col min="4315" max="4315" width="24.44140625" style="2" customWidth="1"/>
    <col min="4316" max="4316" width="21" style="2" customWidth="1"/>
    <col min="4317" max="4563" width="9.109375" style="2"/>
    <col min="4564" max="4564" width="14.88671875" style="2" customWidth="1"/>
    <col min="4565" max="4565" width="9.109375" style="2" customWidth="1"/>
    <col min="4566" max="4566" width="15.44140625" style="2" customWidth="1"/>
    <col min="4567" max="4568" width="16.33203125" style="2" customWidth="1"/>
    <col min="4569" max="4569" width="35.6640625" style="2" customWidth="1"/>
    <col min="4570" max="4570" width="0" style="2" hidden="1" customWidth="1"/>
    <col min="4571" max="4571" width="24.44140625" style="2" customWidth="1"/>
    <col min="4572" max="4572" width="21" style="2" customWidth="1"/>
    <col min="4573" max="4819" width="9.109375" style="2"/>
    <col min="4820" max="4820" width="14.88671875" style="2" customWidth="1"/>
    <col min="4821" max="4821" width="9.109375" style="2" customWidth="1"/>
    <col min="4822" max="4822" width="15.44140625" style="2" customWidth="1"/>
    <col min="4823" max="4824" width="16.33203125" style="2" customWidth="1"/>
    <col min="4825" max="4825" width="35.6640625" style="2" customWidth="1"/>
    <col min="4826" max="4826" width="0" style="2" hidden="1" customWidth="1"/>
    <col min="4827" max="4827" width="24.44140625" style="2" customWidth="1"/>
    <col min="4828" max="4828" width="21" style="2" customWidth="1"/>
    <col min="4829" max="5075" width="9.109375" style="2"/>
    <col min="5076" max="5076" width="14.88671875" style="2" customWidth="1"/>
    <col min="5077" max="5077" width="9.109375" style="2" customWidth="1"/>
    <col min="5078" max="5078" width="15.44140625" style="2" customWidth="1"/>
    <col min="5079" max="5080" width="16.33203125" style="2" customWidth="1"/>
    <col min="5081" max="5081" width="35.6640625" style="2" customWidth="1"/>
    <col min="5082" max="5082" width="0" style="2" hidden="1" customWidth="1"/>
    <col min="5083" max="5083" width="24.44140625" style="2" customWidth="1"/>
    <col min="5084" max="5084" width="21" style="2" customWidth="1"/>
    <col min="5085" max="5331" width="9.109375" style="2"/>
    <col min="5332" max="5332" width="14.88671875" style="2" customWidth="1"/>
    <col min="5333" max="5333" width="9.109375" style="2" customWidth="1"/>
    <col min="5334" max="5334" width="15.44140625" style="2" customWidth="1"/>
    <col min="5335" max="5336" width="16.33203125" style="2" customWidth="1"/>
    <col min="5337" max="5337" width="35.6640625" style="2" customWidth="1"/>
    <col min="5338" max="5338" width="0" style="2" hidden="1" customWidth="1"/>
    <col min="5339" max="5339" width="24.44140625" style="2" customWidth="1"/>
    <col min="5340" max="5340" width="21" style="2" customWidth="1"/>
    <col min="5341" max="5587" width="9.109375" style="2"/>
    <col min="5588" max="5588" width="14.88671875" style="2" customWidth="1"/>
    <col min="5589" max="5589" width="9.109375" style="2" customWidth="1"/>
    <col min="5590" max="5590" width="15.44140625" style="2" customWidth="1"/>
    <col min="5591" max="5592" width="16.33203125" style="2" customWidth="1"/>
    <col min="5593" max="5593" width="35.6640625" style="2" customWidth="1"/>
    <col min="5594" max="5594" width="0" style="2" hidden="1" customWidth="1"/>
    <col min="5595" max="5595" width="24.44140625" style="2" customWidth="1"/>
    <col min="5596" max="5596" width="21" style="2" customWidth="1"/>
    <col min="5597" max="5843" width="9.109375" style="2"/>
    <col min="5844" max="5844" width="14.88671875" style="2" customWidth="1"/>
    <col min="5845" max="5845" width="9.109375" style="2" customWidth="1"/>
    <col min="5846" max="5846" width="15.44140625" style="2" customWidth="1"/>
    <col min="5847" max="5848" width="16.33203125" style="2" customWidth="1"/>
    <col min="5849" max="5849" width="35.6640625" style="2" customWidth="1"/>
    <col min="5850" max="5850" width="0" style="2" hidden="1" customWidth="1"/>
    <col min="5851" max="5851" width="24.44140625" style="2" customWidth="1"/>
    <col min="5852" max="5852" width="21" style="2" customWidth="1"/>
    <col min="5853" max="6099" width="9.109375" style="2"/>
    <col min="6100" max="6100" width="14.88671875" style="2" customWidth="1"/>
    <col min="6101" max="6101" width="9.109375" style="2" customWidth="1"/>
    <col min="6102" max="6102" width="15.44140625" style="2" customWidth="1"/>
    <col min="6103" max="6104" width="16.33203125" style="2" customWidth="1"/>
    <col min="6105" max="6105" width="35.6640625" style="2" customWidth="1"/>
    <col min="6106" max="6106" width="0" style="2" hidden="1" customWidth="1"/>
    <col min="6107" max="6107" width="24.44140625" style="2" customWidth="1"/>
    <col min="6108" max="6108" width="21" style="2" customWidth="1"/>
    <col min="6109" max="6355" width="9.109375" style="2"/>
    <col min="6356" max="6356" width="14.88671875" style="2" customWidth="1"/>
    <col min="6357" max="6357" width="9.109375" style="2" customWidth="1"/>
    <col min="6358" max="6358" width="15.44140625" style="2" customWidth="1"/>
    <col min="6359" max="6360" width="16.33203125" style="2" customWidth="1"/>
    <col min="6361" max="6361" width="35.6640625" style="2" customWidth="1"/>
    <col min="6362" max="6362" width="0" style="2" hidden="1" customWidth="1"/>
    <col min="6363" max="6363" width="24.44140625" style="2" customWidth="1"/>
    <col min="6364" max="6364" width="21" style="2" customWidth="1"/>
    <col min="6365" max="6611" width="9.109375" style="2"/>
    <col min="6612" max="6612" width="14.88671875" style="2" customWidth="1"/>
    <col min="6613" max="6613" width="9.109375" style="2" customWidth="1"/>
    <col min="6614" max="6614" width="15.44140625" style="2" customWidth="1"/>
    <col min="6615" max="6616" width="16.33203125" style="2" customWidth="1"/>
    <col min="6617" max="6617" width="35.6640625" style="2" customWidth="1"/>
    <col min="6618" max="6618" width="0" style="2" hidden="1" customWidth="1"/>
    <col min="6619" max="6619" width="24.44140625" style="2" customWidth="1"/>
    <col min="6620" max="6620" width="21" style="2" customWidth="1"/>
    <col min="6621" max="6867" width="9.109375" style="2"/>
    <col min="6868" max="6868" width="14.88671875" style="2" customWidth="1"/>
    <col min="6869" max="6869" width="9.109375" style="2" customWidth="1"/>
    <col min="6870" max="6870" width="15.44140625" style="2" customWidth="1"/>
    <col min="6871" max="6872" width="16.33203125" style="2" customWidth="1"/>
    <col min="6873" max="6873" width="35.6640625" style="2" customWidth="1"/>
    <col min="6874" max="6874" width="0" style="2" hidden="1" customWidth="1"/>
    <col min="6875" max="6875" width="24.44140625" style="2" customWidth="1"/>
    <col min="6876" max="6876" width="21" style="2" customWidth="1"/>
    <col min="6877" max="7123" width="9.109375" style="2"/>
    <col min="7124" max="7124" width="14.88671875" style="2" customWidth="1"/>
    <col min="7125" max="7125" width="9.109375" style="2" customWidth="1"/>
    <col min="7126" max="7126" width="15.44140625" style="2" customWidth="1"/>
    <col min="7127" max="7128" width="16.33203125" style="2" customWidth="1"/>
    <col min="7129" max="7129" width="35.6640625" style="2" customWidth="1"/>
    <col min="7130" max="7130" width="0" style="2" hidden="1" customWidth="1"/>
    <col min="7131" max="7131" width="24.44140625" style="2" customWidth="1"/>
    <col min="7132" max="7132" width="21" style="2" customWidth="1"/>
    <col min="7133" max="7379" width="9.109375" style="2"/>
    <col min="7380" max="7380" width="14.88671875" style="2" customWidth="1"/>
    <col min="7381" max="7381" width="9.109375" style="2" customWidth="1"/>
    <col min="7382" max="7382" width="15.44140625" style="2" customWidth="1"/>
    <col min="7383" max="7384" width="16.33203125" style="2" customWidth="1"/>
    <col min="7385" max="7385" width="35.6640625" style="2" customWidth="1"/>
    <col min="7386" max="7386" width="0" style="2" hidden="1" customWidth="1"/>
    <col min="7387" max="7387" width="24.44140625" style="2" customWidth="1"/>
    <col min="7388" max="7388" width="21" style="2" customWidth="1"/>
    <col min="7389" max="7635" width="9.109375" style="2"/>
    <col min="7636" max="7636" width="14.88671875" style="2" customWidth="1"/>
    <col min="7637" max="7637" width="9.109375" style="2" customWidth="1"/>
    <col min="7638" max="7638" width="15.44140625" style="2" customWidth="1"/>
    <col min="7639" max="7640" width="16.33203125" style="2" customWidth="1"/>
    <col min="7641" max="7641" width="35.6640625" style="2" customWidth="1"/>
    <col min="7642" max="7642" width="0" style="2" hidden="1" customWidth="1"/>
    <col min="7643" max="7643" width="24.44140625" style="2" customWidth="1"/>
    <col min="7644" max="7644" width="21" style="2" customWidth="1"/>
    <col min="7645" max="7891" width="9.109375" style="2"/>
    <col min="7892" max="7892" width="14.88671875" style="2" customWidth="1"/>
    <col min="7893" max="7893" width="9.109375" style="2" customWidth="1"/>
    <col min="7894" max="7894" width="15.44140625" style="2" customWidth="1"/>
    <col min="7895" max="7896" width="16.33203125" style="2" customWidth="1"/>
    <col min="7897" max="7897" width="35.6640625" style="2" customWidth="1"/>
    <col min="7898" max="7898" width="0" style="2" hidden="1" customWidth="1"/>
    <col min="7899" max="7899" width="24.44140625" style="2" customWidth="1"/>
    <col min="7900" max="7900" width="21" style="2" customWidth="1"/>
    <col min="7901" max="8147" width="9.109375" style="2"/>
    <col min="8148" max="8148" width="14.88671875" style="2" customWidth="1"/>
    <col min="8149" max="8149" width="9.109375" style="2" customWidth="1"/>
    <col min="8150" max="8150" width="15.44140625" style="2" customWidth="1"/>
    <col min="8151" max="8152" width="16.33203125" style="2" customWidth="1"/>
    <col min="8153" max="8153" width="35.6640625" style="2" customWidth="1"/>
    <col min="8154" max="8154" width="0" style="2" hidden="1" customWidth="1"/>
    <col min="8155" max="8155" width="24.44140625" style="2" customWidth="1"/>
    <col min="8156" max="8156" width="21" style="2" customWidth="1"/>
    <col min="8157" max="8403" width="9.109375" style="2"/>
    <col min="8404" max="8404" width="14.88671875" style="2" customWidth="1"/>
    <col min="8405" max="8405" width="9.109375" style="2" customWidth="1"/>
    <col min="8406" max="8406" width="15.44140625" style="2" customWidth="1"/>
    <col min="8407" max="8408" width="16.33203125" style="2" customWidth="1"/>
    <col min="8409" max="8409" width="35.6640625" style="2" customWidth="1"/>
    <col min="8410" max="8410" width="0" style="2" hidden="1" customWidth="1"/>
    <col min="8411" max="8411" width="24.44140625" style="2" customWidth="1"/>
    <col min="8412" max="8412" width="21" style="2" customWidth="1"/>
    <col min="8413" max="8659" width="9.109375" style="2"/>
    <col min="8660" max="8660" width="14.88671875" style="2" customWidth="1"/>
    <col min="8661" max="8661" width="9.109375" style="2" customWidth="1"/>
    <col min="8662" max="8662" width="15.44140625" style="2" customWidth="1"/>
    <col min="8663" max="8664" width="16.33203125" style="2" customWidth="1"/>
    <col min="8665" max="8665" width="35.6640625" style="2" customWidth="1"/>
    <col min="8666" max="8666" width="0" style="2" hidden="1" customWidth="1"/>
    <col min="8667" max="8667" width="24.44140625" style="2" customWidth="1"/>
    <col min="8668" max="8668" width="21" style="2" customWidth="1"/>
    <col min="8669" max="8915" width="9.109375" style="2"/>
    <col min="8916" max="8916" width="14.88671875" style="2" customWidth="1"/>
    <col min="8917" max="8917" width="9.109375" style="2" customWidth="1"/>
    <col min="8918" max="8918" width="15.44140625" style="2" customWidth="1"/>
    <col min="8919" max="8920" width="16.33203125" style="2" customWidth="1"/>
    <col min="8921" max="8921" width="35.6640625" style="2" customWidth="1"/>
    <col min="8922" max="8922" width="0" style="2" hidden="1" customWidth="1"/>
    <col min="8923" max="8923" width="24.44140625" style="2" customWidth="1"/>
    <col min="8924" max="8924" width="21" style="2" customWidth="1"/>
    <col min="8925" max="9171" width="9.109375" style="2"/>
    <col min="9172" max="9172" width="14.88671875" style="2" customWidth="1"/>
    <col min="9173" max="9173" width="9.109375" style="2" customWidth="1"/>
    <col min="9174" max="9174" width="15.44140625" style="2" customWidth="1"/>
    <col min="9175" max="9176" width="16.33203125" style="2" customWidth="1"/>
    <col min="9177" max="9177" width="35.6640625" style="2" customWidth="1"/>
    <col min="9178" max="9178" width="0" style="2" hidden="1" customWidth="1"/>
    <col min="9179" max="9179" width="24.44140625" style="2" customWidth="1"/>
    <col min="9180" max="9180" width="21" style="2" customWidth="1"/>
    <col min="9181" max="9427" width="9.109375" style="2"/>
    <col min="9428" max="9428" width="14.88671875" style="2" customWidth="1"/>
    <col min="9429" max="9429" width="9.109375" style="2" customWidth="1"/>
    <col min="9430" max="9430" width="15.44140625" style="2" customWidth="1"/>
    <col min="9431" max="9432" width="16.33203125" style="2" customWidth="1"/>
    <col min="9433" max="9433" width="35.6640625" style="2" customWidth="1"/>
    <col min="9434" max="9434" width="0" style="2" hidden="1" customWidth="1"/>
    <col min="9435" max="9435" width="24.44140625" style="2" customWidth="1"/>
    <col min="9436" max="9436" width="21" style="2" customWidth="1"/>
    <col min="9437" max="9683" width="9.109375" style="2"/>
    <col min="9684" max="9684" width="14.88671875" style="2" customWidth="1"/>
    <col min="9685" max="9685" width="9.109375" style="2" customWidth="1"/>
    <col min="9686" max="9686" width="15.44140625" style="2" customWidth="1"/>
    <col min="9687" max="9688" width="16.33203125" style="2" customWidth="1"/>
    <col min="9689" max="9689" width="35.6640625" style="2" customWidth="1"/>
    <col min="9690" max="9690" width="0" style="2" hidden="1" customWidth="1"/>
    <col min="9691" max="9691" width="24.44140625" style="2" customWidth="1"/>
    <col min="9692" max="9692" width="21" style="2" customWidth="1"/>
    <col min="9693" max="9939" width="9.109375" style="2"/>
    <col min="9940" max="9940" width="14.88671875" style="2" customWidth="1"/>
    <col min="9941" max="9941" width="9.109375" style="2" customWidth="1"/>
    <col min="9942" max="9942" width="15.44140625" style="2" customWidth="1"/>
    <col min="9943" max="9944" width="16.33203125" style="2" customWidth="1"/>
    <col min="9945" max="9945" width="35.6640625" style="2" customWidth="1"/>
    <col min="9946" max="9946" width="0" style="2" hidden="1" customWidth="1"/>
    <col min="9947" max="9947" width="24.44140625" style="2" customWidth="1"/>
    <col min="9948" max="9948" width="21" style="2" customWidth="1"/>
    <col min="9949" max="10195" width="9.109375" style="2"/>
    <col min="10196" max="10196" width="14.88671875" style="2" customWidth="1"/>
    <col min="10197" max="10197" width="9.109375" style="2" customWidth="1"/>
    <col min="10198" max="10198" width="15.44140625" style="2" customWidth="1"/>
    <col min="10199" max="10200" width="16.33203125" style="2" customWidth="1"/>
    <col min="10201" max="10201" width="35.6640625" style="2" customWidth="1"/>
    <col min="10202" max="10202" width="0" style="2" hidden="1" customWidth="1"/>
    <col min="10203" max="10203" width="24.44140625" style="2" customWidth="1"/>
    <col min="10204" max="10204" width="21" style="2" customWidth="1"/>
    <col min="10205" max="10451" width="9.109375" style="2"/>
    <col min="10452" max="10452" width="14.88671875" style="2" customWidth="1"/>
    <col min="10453" max="10453" width="9.109375" style="2" customWidth="1"/>
    <col min="10454" max="10454" width="15.44140625" style="2" customWidth="1"/>
    <col min="10455" max="10456" width="16.33203125" style="2" customWidth="1"/>
    <col min="10457" max="10457" width="35.6640625" style="2" customWidth="1"/>
    <col min="10458" max="10458" width="0" style="2" hidden="1" customWidth="1"/>
    <col min="10459" max="10459" width="24.44140625" style="2" customWidth="1"/>
    <col min="10460" max="10460" width="21" style="2" customWidth="1"/>
    <col min="10461" max="10707" width="9.109375" style="2"/>
    <col min="10708" max="10708" width="14.88671875" style="2" customWidth="1"/>
    <col min="10709" max="10709" width="9.109375" style="2" customWidth="1"/>
    <col min="10710" max="10710" width="15.44140625" style="2" customWidth="1"/>
    <col min="10711" max="10712" width="16.33203125" style="2" customWidth="1"/>
    <col min="10713" max="10713" width="35.6640625" style="2" customWidth="1"/>
    <col min="10714" max="10714" width="0" style="2" hidden="1" customWidth="1"/>
    <col min="10715" max="10715" width="24.44140625" style="2" customWidth="1"/>
    <col min="10716" max="10716" width="21" style="2" customWidth="1"/>
    <col min="10717" max="10963" width="9.109375" style="2"/>
    <col min="10964" max="10964" width="14.88671875" style="2" customWidth="1"/>
    <col min="10965" max="10965" width="9.109375" style="2" customWidth="1"/>
    <col min="10966" max="10966" width="15.44140625" style="2" customWidth="1"/>
    <col min="10967" max="10968" width="16.33203125" style="2" customWidth="1"/>
    <col min="10969" max="10969" width="35.6640625" style="2" customWidth="1"/>
    <col min="10970" max="10970" width="0" style="2" hidden="1" customWidth="1"/>
    <col min="10971" max="10971" width="24.44140625" style="2" customWidth="1"/>
    <col min="10972" max="10972" width="21" style="2" customWidth="1"/>
    <col min="10973" max="11219" width="9.109375" style="2"/>
    <col min="11220" max="11220" width="14.88671875" style="2" customWidth="1"/>
    <col min="11221" max="11221" width="9.109375" style="2" customWidth="1"/>
    <col min="11222" max="11222" width="15.44140625" style="2" customWidth="1"/>
    <col min="11223" max="11224" width="16.33203125" style="2" customWidth="1"/>
    <col min="11225" max="11225" width="35.6640625" style="2" customWidth="1"/>
    <col min="11226" max="11226" width="0" style="2" hidden="1" customWidth="1"/>
    <col min="11227" max="11227" width="24.44140625" style="2" customWidth="1"/>
    <col min="11228" max="11228" width="21" style="2" customWidth="1"/>
    <col min="11229" max="11475" width="9.109375" style="2"/>
    <col min="11476" max="11476" width="14.88671875" style="2" customWidth="1"/>
    <col min="11477" max="11477" width="9.109375" style="2" customWidth="1"/>
    <col min="11478" max="11478" width="15.44140625" style="2" customWidth="1"/>
    <col min="11479" max="11480" width="16.33203125" style="2" customWidth="1"/>
    <col min="11481" max="11481" width="35.6640625" style="2" customWidth="1"/>
    <col min="11482" max="11482" width="0" style="2" hidden="1" customWidth="1"/>
    <col min="11483" max="11483" width="24.44140625" style="2" customWidth="1"/>
    <col min="11484" max="11484" width="21" style="2" customWidth="1"/>
    <col min="11485" max="11731" width="9.109375" style="2"/>
    <col min="11732" max="11732" width="14.88671875" style="2" customWidth="1"/>
    <col min="11733" max="11733" width="9.109375" style="2" customWidth="1"/>
    <col min="11734" max="11734" width="15.44140625" style="2" customWidth="1"/>
    <col min="11735" max="11736" width="16.33203125" style="2" customWidth="1"/>
    <col min="11737" max="11737" width="35.6640625" style="2" customWidth="1"/>
    <col min="11738" max="11738" width="0" style="2" hidden="1" customWidth="1"/>
    <col min="11739" max="11739" width="24.44140625" style="2" customWidth="1"/>
    <col min="11740" max="11740" width="21" style="2" customWidth="1"/>
    <col min="11741" max="11987" width="9.109375" style="2"/>
    <col min="11988" max="11988" width="14.88671875" style="2" customWidth="1"/>
    <col min="11989" max="11989" width="9.109375" style="2" customWidth="1"/>
    <col min="11990" max="11990" width="15.44140625" style="2" customWidth="1"/>
    <col min="11991" max="11992" width="16.33203125" style="2" customWidth="1"/>
    <col min="11993" max="11993" width="35.6640625" style="2" customWidth="1"/>
    <col min="11994" max="11994" width="0" style="2" hidden="1" customWidth="1"/>
    <col min="11995" max="11995" width="24.44140625" style="2" customWidth="1"/>
    <col min="11996" max="11996" width="21" style="2" customWidth="1"/>
    <col min="11997" max="12243" width="9.109375" style="2"/>
    <col min="12244" max="12244" width="14.88671875" style="2" customWidth="1"/>
    <col min="12245" max="12245" width="9.109375" style="2" customWidth="1"/>
    <col min="12246" max="12246" width="15.44140625" style="2" customWidth="1"/>
    <col min="12247" max="12248" width="16.33203125" style="2" customWidth="1"/>
    <col min="12249" max="12249" width="35.6640625" style="2" customWidth="1"/>
    <col min="12250" max="12250" width="0" style="2" hidden="1" customWidth="1"/>
    <col min="12251" max="12251" width="24.44140625" style="2" customWidth="1"/>
    <col min="12252" max="12252" width="21" style="2" customWidth="1"/>
    <col min="12253" max="12499" width="9.109375" style="2"/>
    <col min="12500" max="12500" width="14.88671875" style="2" customWidth="1"/>
    <col min="12501" max="12501" width="9.109375" style="2" customWidth="1"/>
    <col min="12502" max="12502" width="15.44140625" style="2" customWidth="1"/>
    <col min="12503" max="12504" width="16.33203125" style="2" customWidth="1"/>
    <col min="12505" max="12505" width="35.6640625" style="2" customWidth="1"/>
    <col min="12506" max="12506" width="0" style="2" hidden="1" customWidth="1"/>
    <col min="12507" max="12507" width="24.44140625" style="2" customWidth="1"/>
    <col min="12508" max="12508" width="21" style="2" customWidth="1"/>
    <col min="12509" max="12755" width="9.109375" style="2"/>
    <col min="12756" max="12756" width="14.88671875" style="2" customWidth="1"/>
    <col min="12757" max="12757" width="9.109375" style="2" customWidth="1"/>
    <col min="12758" max="12758" width="15.44140625" style="2" customWidth="1"/>
    <col min="12759" max="12760" width="16.33203125" style="2" customWidth="1"/>
    <col min="12761" max="12761" width="35.6640625" style="2" customWidth="1"/>
    <col min="12762" max="12762" width="0" style="2" hidden="1" customWidth="1"/>
    <col min="12763" max="12763" width="24.44140625" style="2" customWidth="1"/>
    <col min="12764" max="12764" width="21" style="2" customWidth="1"/>
    <col min="12765" max="13011" width="9.109375" style="2"/>
    <col min="13012" max="13012" width="14.88671875" style="2" customWidth="1"/>
    <col min="13013" max="13013" width="9.109375" style="2" customWidth="1"/>
    <col min="13014" max="13014" width="15.44140625" style="2" customWidth="1"/>
    <col min="13015" max="13016" width="16.33203125" style="2" customWidth="1"/>
    <col min="13017" max="13017" width="35.6640625" style="2" customWidth="1"/>
    <col min="13018" max="13018" width="0" style="2" hidden="1" customWidth="1"/>
    <col min="13019" max="13019" width="24.44140625" style="2" customWidth="1"/>
    <col min="13020" max="13020" width="21" style="2" customWidth="1"/>
    <col min="13021" max="13267" width="9.109375" style="2"/>
    <col min="13268" max="13268" width="14.88671875" style="2" customWidth="1"/>
    <col min="13269" max="13269" width="9.109375" style="2" customWidth="1"/>
    <col min="13270" max="13270" width="15.44140625" style="2" customWidth="1"/>
    <col min="13271" max="13272" width="16.33203125" style="2" customWidth="1"/>
    <col min="13273" max="13273" width="35.6640625" style="2" customWidth="1"/>
    <col min="13274" max="13274" width="0" style="2" hidden="1" customWidth="1"/>
    <col min="13275" max="13275" width="24.44140625" style="2" customWidth="1"/>
    <col min="13276" max="13276" width="21" style="2" customWidth="1"/>
    <col min="13277" max="13523" width="9.109375" style="2"/>
    <col min="13524" max="13524" width="14.88671875" style="2" customWidth="1"/>
    <col min="13525" max="13525" width="9.109375" style="2" customWidth="1"/>
    <col min="13526" max="13526" width="15.44140625" style="2" customWidth="1"/>
    <col min="13527" max="13528" width="16.33203125" style="2" customWidth="1"/>
    <col min="13529" max="13529" width="35.6640625" style="2" customWidth="1"/>
    <col min="13530" max="13530" width="0" style="2" hidden="1" customWidth="1"/>
    <col min="13531" max="13531" width="24.44140625" style="2" customWidth="1"/>
    <col min="13532" max="13532" width="21" style="2" customWidth="1"/>
    <col min="13533" max="13779" width="9.109375" style="2"/>
    <col min="13780" max="13780" width="14.88671875" style="2" customWidth="1"/>
    <col min="13781" max="13781" width="9.109375" style="2" customWidth="1"/>
    <col min="13782" max="13782" width="15.44140625" style="2" customWidth="1"/>
    <col min="13783" max="13784" width="16.33203125" style="2" customWidth="1"/>
    <col min="13785" max="13785" width="35.6640625" style="2" customWidth="1"/>
    <col min="13786" max="13786" width="0" style="2" hidden="1" customWidth="1"/>
    <col min="13787" max="13787" width="24.44140625" style="2" customWidth="1"/>
    <col min="13788" max="13788" width="21" style="2" customWidth="1"/>
    <col min="13789" max="14035" width="9.109375" style="2"/>
    <col min="14036" max="14036" width="14.88671875" style="2" customWidth="1"/>
    <col min="14037" max="14037" width="9.109375" style="2" customWidth="1"/>
    <col min="14038" max="14038" width="15.44140625" style="2" customWidth="1"/>
    <col min="14039" max="14040" width="16.33203125" style="2" customWidth="1"/>
    <col min="14041" max="14041" width="35.6640625" style="2" customWidth="1"/>
    <col min="14042" max="14042" width="0" style="2" hidden="1" customWidth="1"/>
    <col min="14043" max="14043" width="24.44140625" style="2" customWidth="1"/>
    <col min="14044" max="14044" width="21" style="2" customWidth="1"/>
    <col min="14045" max="14291" width="9.109375" style="2"/>
    <col min="14292" max="14292" width="14.88671875" style="2" customWidth="1"/>
    <col min="14293" max="14293" width="9.109375" style="2" customWidth="1"/>
    <col min="14294" max="14294" width="15.44140625" style="2" customWidth="1"/>
    <col min="14295" max="14296" width="16.33203125" style="2" customWidth="1"/>
    <col min="14297" max="14297" width="35.6640625" style="2" customWidth="1"/>
    <col min="14298" max="14298" width="0" style="2" hidden="1" customWidth="1"/>
    <col min="14299" max="14299" width="24.44140625" style="2" customWidth="1"/>
    <col min="14300" max="14300" width="21" style="2" customWidth="1"/>
    <col min="14301" max="14547" width="9.109375" style="2"/>
    <col min="14548" max="14548" width="14.88671875" style="2" customWidth="1"/>
    <col min="14549" max="14549" width="9.109375" style="2" customWidth="1"/>
    <col min="14550" max="14550" width="15.44140625" style="2" customWidth="1"/>
    <col min="14551" max="14552" width="16.33203125" style="2" customWidth="1"/>
    <col min="14553" max="14553" width="35.6640625" style="2" customWidth="1"/>
    <col min="14554" max="14554" width="0" style="2" hidden="1" customWidth="1"/>
    <col min="14555" max="14555" width="24.44140625" style="2" customWidth="1"/>
    <col min="14556" max="14556" width="21" style="2" customWidth="1"/>
    <col min="14557" max="14803" width="9.109375" style="2"/>
    <col min="14804" max="14804" width="14.88671875" style="2" customWidth="1"/>
    <col min="14805" max="14805" width="9.109375" style="2" customWidth="1"/>
    <col min="14806" max="14806" width="15.44140625" style="2" customWidth="1"/>
    <col min="14807" max="14808" width="16.33203125" style="2" customWidth="1"/>
    <col min="14809" max="14809" width="35.6640625" style="2" customWidth="1"/>
    <col min="14810" max="14810" width="0" style="2" hidden="1" customWidth="1"/>
    <col min="14811" max="14811" width="24.44140625" style="2" customWidth="1"/>
    <col min="14812" max="14812" width="21" style="2" customWidth="1"/>
    <col min="14813" max="15059" width="9.109375" style="2"/>
    <col min="15060" max="15060" width="14.88671875" style="2" customWidth="1"/>
    <col min="15061" max="15061" width="9.109375" style="2" customWidth="1"/>
    <col min="15062" max="15062" width="15.44140625" style="2" customWidth="1"/>
    <col min="15063" max="15064" width="16.33203125" style="2" customWidth="1"/>
    <col min="15065" max="15065" width="35.6640625" style="2" customWidth="1"/>
    <col min="15066" max="15066" width="0" style="2" hidden="1" customWidth="1"/>
    <col min="15067" max="15067" width="24.44140625" style="2" customWidth="1"/>
    <col min="15068" max="15068" width="21" style="2" customWidth="1"/>
    <col min="15069" max="15315" width="9.109375" style="2"/>
    <col min="15316" max="15316" width="14.88671875" style="2" customWidth="1"/>
    <col min="15317" max="15317" width="9.109375" style="2" customWidth="1"/>
    <col min="15318" max="15318" width="15.44140625" style="2" customWidth="1"/>
    <col min="15319" max="15320" width="16.33203125" style="2" customWidth="1"/>
    <col min="15321" max="15321" width="35.6640625" style="2" customWidth="1"/>
    <col min="15322" max="15322" width="0" style="2" hidden="1" customWidth="1"/>
    <col min="15323" max="15323" width="24.44140625" style="2" customWidth="1"/>
    <col min="15324" max="15324" width="21" style="2" customWidth="1"/>
    <col min="15325" max="15571" width="9.109375" style="2"/>
    <col min="15572" max="15572" width="14.88671875" style="2" customWidth="1"/>
    <col min="15573" max="15573" width="9.109375" style="2" customWidth="1"/>
    <col min="15574" max="15574" width="15.44140625" style="2" customWidth="1"/>
    <col min="15575" max="15576" width="16.33203125" style="2" customWidth="1"/>
    <col min="15577" max="15577" width="35.6640625" style="2" customWidth="1"/>
    <col min="15578" max="15578" width="0" style="2" hidden="1" customWidth="1"/>
    <col min="15579" max="15579" width="24.44140625" style="2" customWidth="1"/>
    <col min="15580" max="15580" width="21" style="2" customWidth="1"/>
    <col min="15581" max="15827" width="9.109375" style="2"/>
    <col min="15828" max="15828" width="14.88671875" style="2" customWidth="1"/>
    <col min="15829" max="15829" width="9.109375" style="2" customWidth="1"/>
    <col min="15830" max="15830" width="15.44140625" style="2" customWidth="1"/>
    <col min="15831" max="15832" width="16.33203125" style="2" customWidth="1"/>
    <col min="15833" max="15833" width="35.6640625" style="2" customWidth="1"/>
    <col min="15834" max="15834" width="0" style="2" hidden="1" customWidth="1"/>
    <col min="15835" max="15835" width="24.44140625" style="2" customWidth="1"/>
    <col min="15836" max="15836" width="21" style="2" customWidth="1"/>
    <col min="15837" max="16083" width="9.109375" style="2"/>
    <col min="16084" max="16084" width="14.88671875" style="2" customWidth="1"/>
    <col min="16085" max="16085" width="9.109375" style="2" customWidth="1"/>
    <col min="16086" max="16086" width="15.44140625" style="2" customWidth="1"/>
    <col min="16087" max="16088" width="16.33203125" style="2" customWidth="1"/>
    <col min="16089" max="16089" width="35.6640625" style="2" customWidth="1"/>
    <col min="16090" max="16090" width="0" style="2" hidden="1" customWidth="1"/>
    <col min="16091" max="16091" width="24.44140625" style="2" customWidth="1"/>
    <col min="16092" max="16092" width="21" style="2" customWidth="1"/>
    <col min="16093" max="16384" width="9.109375" style="2"/>
  </cols>
  <sheetData>
    <row r="1" spans="1:5" ht="16.2" x14ac:dyDescent="0.35">
      <c r="A1" s="82" t="s">
        <v>0</v>
      </c>
      <c r="B1" s="83"/>
      <c r="C1" s="84"/>
    </row>
    <row r="2" spans="1:5" ht="16.2" x14ac:dyDescent="0.35">
      <c r="A2" s="82" t="s">
        <v>100</v>
      </c>
      <c r="B2" s="83"/>
      <c r="C2" s="84"/>
    </row>
    <row r="3" spans="1:5" x14ac:dyDescent="0.3">
      <c r="A3" s="85" t="s">
        <v>1</v>
      </c>
      <c r="B3" s="86"/>
      <c r="C3" s="87"/>
    </row>
    <row r="4" spans="1:5" x14ac:dyDescent="0.3">
      <c r="A4" s="76"/>
      <c r="B4" s="77"/>
      <c r="C4"/>
    </row>
    <row r="5" spans="1:5" ht="16.2" thickBot="1" x14ac:dyDescent="0.35">
      <c r="C5" s="80" t="s">
        <v>102</v>
      </c>
      <c r="D5" s="81" t="s">
        <v>101</v>
      </c>
    </row>
    <row r="6" spans="1:5" ht="16.8" thickBot="1" x14ac:dyDescent="0.4">
      <c r="A6" s="60" t="s">
        <v>59</v>
      </c>
      <c r="B6" s="13"/>
      <c r="C6" s="63">
        <f>C9+C54+C59+C71+C90</f>
        <v>9962943</v>
      </c>
      <c r="D6" s="79">
        <f>D9+D54+D59+D71+C90</f>
        <v>10007227</v>
      </c>
      <c r="E6" s="1">
        <f>D6-D7</f>
        <v>305835</v>
      </c>
    </row>
    <row r="7" spans="1:5" ht="16.8" thickBot="1" x14ac:dyDescent="0.4">
      <c r="A7" s="60" t="s">
        <v>60</v>
      </c>
      <c r="B7" s="13"/>
      <c r="C7" s="59">
        <f>C26+C56+C61+C76+C91</f>
        <v>9877150.4000000004</v>
      </c>
      <c r="D7" s="79">
        <f>D26+D56+D61+D76+D90</f>
        <v>9701392</v>
      </c>
    </row>
    <row r="8" spans="1:5" ht="16.2" thickBot="1" x14ac:dyDescent="0.35">
      <c r="A8" s="4"/>
      <c r="B8" s="13"/>
      <c r="C8" s="44"/>
    </row>
    <row r="9" spans="1:5" ht="16.8" thickBot="1" x14ac:dyDescent="0.4">
      <c r="A9" s="50" t="s">
        <v>50</v>
      </c>
      <c r="B9" s="61"/>
      <c r="C9" s="63">
        <f>SUM(C10:C23)</f>
        <v>6926584</v>
      </c>
      <c r="D9" s="79">
        <f>SUM(D10:D24)</f>
        <v>6971017</v>
      </c>
    </row>
    <row r="10" spans="1:5" x14ac:dyDescent="0.3">
      <c r="A10" s="23" t="s">
        <v>3</v>
      </c>
      <c r="B10" s="6">
        <f>13.96</f>
        <v>13.96</v>
      </c>
      <c r="C10" s="43">
        <v>1776940</v>
      </c>
      <c r="D10" s="78">
        <v>1769628</v>
      </c>
      <c r="E10" s="1"/>
    </row>
    <row r="11" spans="1:5" x14ac:dyDescent="0.3">
      <c r="A11" s="25" t="s">
        <v>4</v>
      </c>
      <c r="B11" s="6">
        <v>1</v>
      </c>
      <c r="C11" s="67">
        <v>152648</v>
      </c>
      <c r="D11" s="78">
        <v>152649</v>
      </c>
    </row>
    <row r="12" spans="1:5" x14ac:dyDescent="0.3">
      <c r="A12" s="25" t="s">
        <v>5</v>
      </c>
      <c r="B12" s="8">
        <f>1.29+0.54+2.2+0.04</f>
        <v>4.07</v>
      </c>
      <c r="C12" s="67">
        <v>519580</v>
      </c>
      <c r="D12" s="78">
        <v>519580</v>
      </c>
    </row>
    <row r="13" spans="1:5" x14ac:dyDescent="0.3">
      <c r="A13" s="25" t="s">
        <v>6</v>
      </c>
      <c r="B13" s="8">
        <v>0.75</v>
      </c>
      <c r="C13" s="67">
        <v>94076</v>
      </c>
      <c r="D13" s="78">
        <v>94077</v>
      </c>
    </row>
    <row r="14" spans="1:5" x14ac:dyDescent="0.3">
      <c r="A14" s="25" t="s">
        <v>39</v>
      </c>
      <c r="B14" s="8">
        <v>1</v>
      </c>
      <c r="C14" s="67">
        <v>126980</v>
      </c>
      <c r="D14" s="78">
        <v>126979</v>
      </c>
    </row>
    <row r="15" spans="1:5" x14ac:dyDescent="0.3">
      <c r="A15" s="25" t="s">
        <v>38</v>
      </c>
      <c r="B15" s="2"/>
      <c r="C15" s="67">
        <v>140000</v>
      </c>
      <c r="D15" s="78">
        <v>128663</v>
      </c>
    </row>
    <row r="16" spans="1:5" x14ac:dyDescent="0.3">
      <c r="A16" s="25" t="s">
        <v>7</v>
      </c>
      <c r="B16" s="8">
        <v>80</v>
      </c>
      <c r="C16" s="67">
        <v>134400</v>
      </c>
      <c r="D16" s="78">
        <v>144564</v>
      </c>
    </row>
    <row r="17" spans="1:5" x14ac:dyDescent="0.3">
      <c r="A17" s="25" t="s">
        <v>8</v>
      </c>
      <c r="B17" s="8">
        <v>9.66</v>
      </c>
      <c r="C17" s="67">
        <v>1511456</v>
      </c>
      <c r="D17" s="78">
        <v>1511455</v>
      </c>
      <c r="E17" s="1"/>
    </row>
    <row r="18" spans="1:5" x14ac:dyDescent="0.3">
      <c r="A18" s="18" t="s">
        <v>49</v>
      </c>
      <c r="B18" s="38"/>
      <c r="C18" s="67">
        <v>257052</v>
      </c>
      <c r="D18" s="78">
        <v>257053</v>
      </c>
    </row>
    <row r="19" spans="1:5" x14ac:dyDescent="0.3">
      <c r="A19" s="16" t="s">
        <v>51</v>
      </c>
      <c r="C19" s="43">
        <v>499068</v>
      </c>
      <c r="D19" s="78">
        <v>499068</v>
      </c>
    </row>
    <row r="20" spans="1:5" x14ac:dyDescent="0.3">
      <c r="A20" s="25" t="s">
        <v>10</v>
      </c>
      <c r="B20" s="38"/>
      <c r="C20" s="43">
        <v>255884</v>
      </c>
      <c r="D20" s="78">
        <v>255883</v>
      </c>
    </row>
    <row r="21" spans="1:5" x14ac:dyDescent="0.3">
      <c r="A21" s="25" t="s">
        <v>77</v>
      </c>
      <c r="B21" s="38"/>
      <c r="C21" s="43">
        <v>54000</v>
      </c>
      <c r="D21" s="78">
        <v>34123</v>
      </c>
    </row>
    <row r="22" spans="1:5" x14ac:dyDescent="0.3">
      <c r="A22" s="25" t="s">
        <v>78</v>
      </c>
      <c r="B22" s="38"/>
      <c r="C22" s="43">
        <v>54500</v>
      </c>
      <c r="D22" s="78">
        <v>85062</v>
      </c>
    </row>
    <row r="23" spans="1:5" x14ac:dyDescent="0.3">
      <c r="A23" s="5" t="s">
        <v>84</v>
      </c>
      <c r="B23" s="38"/>
      <c r="C23" s="68">
        <v>1350000</v>
      </c>
      <c r="D23" s="78">
        <v>1350000</v>
      </c>
    </row>
    <row r="24" spans="1:5" ht="16.2" thickBot="1" x14ac:dyDescent="0.35">
      <c r="A24" s="5" t="s">
        <v>98</v>
      </c>
      <c r="B24" s="38"/>
      <c r="C24" s="68"/>
      <c r="D24" s="78">
        <f>56444-14211</f>
        <v>42233</v>
      </c>
    </row>
    <row r="25" spans="1:5" ht="24" customHeight="1" thickBot="1" x14ac:dyDescent="0.35">
      <c r="A25" s="19"/>
      <c r="B25" s="46"/>
      <c r="C25" s="58"/>
    </row>
    <row r="26" spans="1:5" ht="16.2" thickBot="1" x14ac:dyDescent="0.35">
      <c r="A26" s="50" t="s">
        <v>61</v>
      </c>
      <c r="B26" s="49"/>
      <c r="C26" s="52">
        <f>SUM(C27:C52)</f>
        <v>7221750.4000000004</v>
      </c>
      <c r="D26" s="79">
        <f>SUM(D27:D51)</f>
        <v>7008952</v>
      </c>
    </row>
    <row r="27" spans="1:5" x14ac:dyDescent="0.3">
      <c r="A27" s="48" t="s">
        <v>70</v>
      </c>
      <c r="B27" s="38"/>
      <c r="C27" s="43">
        <f>287111.4+128400</f>
        <v>415511.4</v>
      </c>
      <c r="D27" s="78">
        <f>291773+128400</f>
        <v>420173</v>
      </c>
    </row>
    <row r="28" spans="1:5" ht="31.2" x14ac:dyDescent="0.3">
      <c r="A28" s="7" t="s">
        <v>89</v>
      </c>
      <c r="B28" s="38"/>
      <c r="C28" s="67">
        <f>696000-18000+6000*6+20000</f>
        <v>734000</v>
      </c>
      <c r="D28" s="78">
        <f>365500+441500</f>
        <v>807000</v>
      </c>
    </row>
    <row r="29" spans="1:5" ht="31.2" x14ac:dyDescent="0.3">
      <c r="A29" s="7" t="s">
        <v>42</v>
      </c>
      <c r="B29" s="38"/>
      <c r="C29" s="67">
        <f>110988+6000</f>
        <v>116988</v>
      </c>
      <c r="D29" s="78">
        <v>116988</v>
      </c>
    </row>
    <row r="30" spans="1:5" ht="16.2" thickBot="1" x14ac:dyDescent="0.35">
      <c r="A30" s="9" t="s">
        <v>40</v>
      </c>
      <c r="B30" s="38"/>
      <c r="C30" s="67">
        <f>75089</f>
        <v>75089</v>
      </c>
      <c r="D30" s="78">
        <v>74500</v>
      </c>
    </row>
    <row r="31" spans="1:5" ht="18.75" customHeight="1" thickBot="1" x14ac:dyDescent="0.35">
      <c r="A31" s="9" t="s">
        <v>62</v>
      </c>
      <c r="B31" s="13"/>
      <c r="C31" s="67">
        <v>24000</v>
      </c>
      <c r="D31" s="78">
        <f>18880+4251</f>
        <v>23131</v>
      </c>
    </row>
    <row r="32" spans="1:5" ht="18.75" customHeight="1" thickBot="1" x14ac:dyDescent="0.35">
      <c r="A32" s="11" t="s">
        <v>71</v>
      </c>
      <c r="B32" s="13"/>
      <c r="C32" s="67">
        <v>140000</v>
      </c>
      <c r="D32" s="78">
        <v>128860</v>
      </c>
    </row>
    <row r="33" spans="1:4" ht="16.2" thickBot="1" x14ac:dyDescent="0.35">
      <c r="A33" s="9" t="s">
        <v>73</v>
      </c>
      <c r="B33" s="13">
        <v>4.4000000000000004</v>
      </c>
      <c r="C33" s="67">
        <v>122400</v>
      </c>
      <c r="D33" s="78">
        <v>133195</v>
      </c>
    </row>
    <row r="34" spans="1:4" ht="15.75" customHeight="1" x14ac:dyDescent="0.3">
      <c r="A34" s="9" t="s">
        <v>45</v>
      </c>
      <c r="B34" s="3"/>
      <c r="C34" s="67">
        <v>61200</v>
      </c>
      <c r="D34" s="78">
        <v>76500</v>
      </c>
    </row>
    <row r="35" spans="1:4" ht="18.75" customHeight="1" thickBot="1" x14ac:dyDescent="0.35">
      <c r="A35" s="9" t="s">
        <v>9</v>
      </c>
      <c r="C35" s="67">
        <v>95000</v>
      </c>
      <c r="D35" s="78">
        <v>96014</v>
      </c>
    </row>
    <row r="36" spans="1:4" ht="16.2" thickBot="1" x14ac:dyDescent="0.35">
      <c r="A36" s="9" t="s">
        <v>44</v>
      </c>
      <c r="B36" s="13">
        <v>2.15</v>
      </c>
      <c r="C36" s="67">
        <f>1044000-60000+6000*6</f>
        <v>1020000</v>
      </c>
      <c r="D36" s="78">
        <f>375000+651000</f>
        <v>1026000</v>
      </c>
    </row>
    <row r="37" spans="1:4" ht="31.2" x14ac:dyDescent="0.3">
      <c r="A37" s="9" t="s">
        <v>99</v>
      </c>
      <c r="C37" s="67">
        <v>150000</v>
      </c>
      <c r="D37" s="78">
        <f>155900+800+1046+13500</f>
        <v>171246</v>
      </c>
    </row>
    <row r="38" spans="1:4" x14ac:dyDescent="0.3">
      <c r="A38" s="9" t="s">
        <v>95</v>
      </c>
      <c r="C38" s="67">
        <v>257000</v>
      </c>
      <c r="D38" s="78">
        <v>258000</v>
      </c>
    </row>
    <row r="39" spans="1:4" x14ac:dyDescent="0.3">
      <c r="A39" s="64" t="s">
        <v>74</v>
      </c>
      <c r="C39" s="43">
        <v>50000</v>
      </c>
      <c r="D39" s="78">
        <v>38866</v>
      </c>
    </row>
    <row r="40" spans="1:4" ht="16.2" thickBot="1" x14ac:dyDescent="0.35">
      <c r="A40" s="40" t="s">
        <v>94</v>
      </c>
      <c r="C40" s="53">
        <v>333000</v>
      </c>
      <c r="D40" s="78">
        <v>203000</v>
      </c>
    </row>
    <row r="41" spans="1:4" ht="33" customHeight="1" thickBot="1" x14ac:dyDescent="0.35">
      <c r="A41" s="40" t="s">
        <v>47</v>
      </c>
      <c r="B41" s="13">
        <v>6.5</v>
      </c>
      <c r="C41" s="53">
        <v>200000</v>
      </c>
      <c r="D41" s="78">
        <f>335566+18000</f>
        <v>353566</v>
      </c>
    </row>
    <row r="42" spans="1:4" ht="16.2" thickBot="1" x14ac:dyDescent="0.35">
      <c r="A42" s="39" t="s">
        <v>82</v>
      </c>
      <c r="B42" s="6"/>
      <c r="C42" s="41">
        <v>670000</v>
      </c>
      <c r="D42" s="78">
        <v>667700</v>
      </c>
    </row>
    <row r="43" spans="1:4" ht="14.25" customHeight="1" thickBot="1" x14ac:dyDescent="0.35">
      <c r="A43" s="39" t="s">
        <v>85</v>
      </c>
      <c r="B43" s="13"/>
      <c r="C43" s="41">
        <v>1000000</v>
      </c>
      <c r="D43" s="78">
        <v>718000</v>
      </c>
    </row>
    <row r="44" spans="1:4" ht="14.25" customHeight="1" x14ac:dyDescent="0.3">
      <c r="A44" s="39" t="s">
        <v>88</v>
      </c>
      <c r="B44" s="6"/>
      <c r="C44" s="41">
        <v>650000</v>
      </c>
      <c r="D44" s="78">
        <f>18000+318882+137480</f>
        <v>474362</v>
      </c>
    </row>
    <row r="45" spans="1:4" ht="14.25" customHeight="1" x14ac:dyDescent="0.3">
      <c r="A45" s="39" t="s">
        <v>86</v>
      </c>
      <c r="C45" s="41">
        <v>200000</v>
      </c>
      <c r="D45" s="78">
        <f>14050+227200</f>
        <v>241250</v>
      </c>
    </row>
    <row r="46" spans="1:4" ht="14.25" customHeight="1" x14ac:dyDescent="0.3">
      <c r="A46" s="39" t="s">
        <v>87</v>
      </c>
      <c r="C46" s="41">
        <v>30000</v>
      </c>
      <c r="D46" s="78">
        <v>30000</v>
      </c>
    </row>
    <row r="47" spans="1:4" ht="14.25" customHeight="1" x14ac:dyDescent="0.3">
      <c r="A47" s="39" t="s">
        <v>103</v>
      </c>
      <c r="C47" s="41">
        <f>123000+60000</f>
        <v>183000</v>
      </c>
      <c r="D47" s="78">
        <f>20000+10830+31260+154368+31915</f>
        <v>248373</v>
      </c>
    </row>
    <row r="48" spans="1:4" x14ac:dyDescent="0.3">
      <c r="A48" s="39" t="s">
        <v>72</v>
      </c>
      <c r="C48" s="41">
        <v>455360</v>
      </c>
      <c r="D48" s="78">
        <f>77586+385000</f>
        <v>462586</v>
      </c>
    </row>
    <row r="49" spans="1:4" x14ac:dyDescent="0.3">
      <c r="A49" s="39" t="s">
        <v>11</v>
      </c>
      <c r="C49" s="41">
        <v>224542</v>
      </c>
      <c r="D49" s="78">
        <f>239642-14000-1100</f>
        <v>224542</v>
      </c>
    </row>
    <row r="50" spans="1:4" x14ac:dyDescent="0.3">
      <c r="A50" s="39" t="s">
        <v>12</v>
      </c>
      <c r="B50" s="1">
        <v>1600</v>
      </c>
      <c r="C50" s="41">
        <v>14000</v>
      </c>
      <c r="D50" s="78">
        <v>14000</v>
      </c>
    </row>
    <row r="51" spans="1:4" x14ac:dyDescent="0.3">
      <c r="A51" s="39" t="s">
        <v>13</v>
      </c>
      <c r="C51" s="41">
        <v>660</v>
      </c>
      <c r="D51" s="78">
        <v>1100</v>
      </c>
    </row>
    <row r="52" spans="1:4" x14ac:dyDescent="0.3">
      <c r="A52" s="39"/>
      <c r="C52" s="41"/>
    </row>
    <row r="53" spans="1:4" ht="16.2" thickBot="1" x14ac:dyDescent="0.35">
      <c r="A53" s="10"/>
      <c r="C53" s="65"/>
    </row>
    <row r="54" spans="1:4" ht="15.75" customHeight="1" thickBot="1" x14ac:dyDescent="0.35">
      <c r="A54" s="19" t="s">
        <v>52</v>
      </c>
      <c r="C54" s="55">
        <v>869080</v>
      </c>
      <c r="D54" s="79">
        <v>869080</v>
      </c>
    </row>
    <row r="55" spans="1:4" ht="5.25" customHeight="1" thickBot="1" x14ac:dyDescent="0.35">
      <c r="A55" s="17"/>
      <c r="B55" s="47"/>
      <c r="C55" s="56"/>
    </row>
    <row r="56" spans="1:4" ht="16.2" thickBot="1" x14ac:dyDescent="0.35">
      <c r="A56" s="45" t="s">
        <v>63</v>
      </c>
      <c r="C56" s="57">
        <f>C57</f>
        <v>780000</v>
      </c>
      <c r="D56" s="79">
        <f>D57</f>
        <v>868800</v>
      </c>
    </row>
    <row r="57" spans="1:4" ht="31.2" x14ac:dyDescent="0.3">
      <c r="A57" s="62" t="s">
        <v>75</v>
      </c>
      <c r="C57" s="69">
        <f>840000-10000*6</f>
        <v>780000</v>
      </c>
      <c r="D57" s="78">
        <v>868800</v>
      </c>
    </row>
    <row r="58" spans="1:4" ht="40.5" customHeight="1" thickBot="1" x14ac:dyDescent="0.35">
      <c r="A58" s="42"/>
      <c r="C58" s="56"/>
    </row>
    <row r="59" spans="1:4" ht="16.2" thickBot="1" x14ac:dyDescent="0.35">
      <c r="A59" s="19" t="s">
        <v>53</v>
      </c>
      <c r="B59" s="54">
        <v>2</v>
      </c>
      <c r="C59" s="55">
        <v>759226</v>
      </c>
      <c r="D59" s="79">
        <v>759226</v>
      </c>
    </row>
    <row r="60" spans="1:4" ht="8.25" customHeight="1" thickBot="1" x14ac:dyDescent="0.35">
      <c r="A60" s="10"/>
      <c r="C60" s="56"/>
    </row>
    <row r="61" spans="1:4" ht="16.2" thickBot="1" x14ac:dyDescent="0.35">
      <c r="A61" s="12" t="s">
        <v>58</v>
      </c>
      <c r="B61" s="46"/>
      <c r="C61" s="58">
        <f>SUM(C62:C68)</f>
        <v>688400</v>
      </c>
      <c r="D61" s="79">
        <f>SUM(D62:D69)</f>
        <v>726626</v>
      </c>
    </row>
    <row r="62" spans="1:4" x14ac:dyDescent="0.3">
      <c r="A62" s="14" t="s">
        <v>14</v>
      </c>
      <c r="C62" s="70">
        <v>422000</v>
      </c>
      <c r="D62" s="78">
        <v>456976</v>
      </c>
    </row>
    <row r="63" spans="1:4" x14ac:dyDescent="0.3">
      <c r="A63" s="16" t="s">
        <v>15</v>
      </c>
      <c r="C63" s="71">
        <v>127500</v>
      </c>
      <c r="D63" s="78">
        <v>138007</v>
      </c>
    </row>
    <row r="64" spans="1:4" x14ac:dyDescent="0.3">
      <c r="A64" s="16" t="s">
        <v>76</v>
      </c>
      <c r="C64" s="71">
        <v>20000</v>
      </c>
      <c r="D64" s="78">
        <v>9740</v>
      </c>
    </row>
    <row r="65" spans="1:4" ht="30.6" customHeight="1" x14ac:dyDescent="0.3">
      <c r="A65" s="18" t="s">
        <v>97</v>
      </c>
      <c r="C65" s="71">
        <f>56400+5000</f>
        <v>61400</v>
      </c>
      <c r="D65" s="78">
        <f>10260+55796+9668+1841</f>
        <v>77565</v>
      </c>
    </row>
    <row r="66" spans="1:4" x14ac:dyDescent="0.3">
      <c r="A66" s="10" t="s">
        <v>41</v>
      </c>
      <c r="C66" s="56">
        <v>18000</v>
      </c>
      <c r="D66" s="78">
        <f>18238+13800</f>
        <v>32038</v>
      </c>
    </row>
    <row r="67" spans="1:4" x14ac:dyDescent="0.3">
      <c r="A67" s="10" t="s">
        <v>79</v>
      </c>
      <c r="C67" s="56">
        <v>9500</v>
      </c>
    </row>
    <row r="68" spans="1:4" x14ac:dyDescent="0.3">
      <c r="A68" s="10" t="s">
        <v>48</v>
      </c>
      <c r="C68" s="56">
        <v>30000</v>
      </c>
    </row>
    <row r="69" spans="1:4" x14ac:dyDescent="0.3">
      <c r="A69" s="10" t="s">
        <v>96</v>
      </c>
      <c r="C69" s="56"/>
      <c r="D69" s="78">
        <v>12300</v>
      </c>
    </row>
    <row r="70" spans="1:4" ht="16.2" thickBot="1" x14ac:dyDescent="0.35">
      <c r="A70" s="10"/>
      <c r="C70" s="56"/>
    </row>
    <row r="71" spans="1:4" ht="16.2" thickBot="1" x14ac:dyDescent="0.35">
      <c r="A71" s="19" t="s">
        <v>54</v>
      </c>
      <c r="B71" s="51"/>
      <c r="C71" s="55">
        <f>C72+C73</f>
        <v>1151000</v>
      </c>
      <c r="D71" s="79">
        <f>D72+D73</f>
        <v>1150851</v>
      </c>
    </row>
    <row r="72" spans="1:4" x14ac:dyDescent="0.3">
      <c r="A72" s="16" t="s">
        <v>55</v>
      </c>
      <c r="C72" s="41">
        <v>576000</v>
      </c>
      <c r="D72" s="78">
        <v>576000</v>
      </c>
    </row>
    <row r="73" spans="1:4" x14ac:dyDescent="0.3">
      <c r="A73" s="16" t="s">
        <v>83</v>
      </c>
      <c r="C73" s="41">
        <v>575000</v>
      </c>
      <c r="D73" s="78">
        <v>574851</v>
      </c>
    </row>
    <row r="74" spans="1:4" x14ac:dyDescent="0.3">
      <c r="A74" s="16"/>
      <c r="C74" s="41"/>
    </row>
    <row r="75" spans="1:4" ht="16.2" thickBot="1" x14ac:dyDescent="0.35">
      <c r="A75" s="10"/>
      <c r="C75" s="56"/>
    </row>
    <row r="76" spans="1:4" ht="16.2" thickBot="1" x14ac:dyDescent="0.35">
      <c r="A76" s="19" t="s">
        <v>56</v>
      </c>
      <c r="B76" s="46"/>
      <c r="C76" s="58">
        <f>SUM(C77:C86)</f>
        <v>1187000</v>
      </c>
      <c r="D76" s="79">
        <f>SUM(D77:D86)</f>
        <v>1097014</v>
      </c>
    </row>
    <row r="77" spans="1:4" x14ac:dyDescent="0.3">
      <c r="A77" s="16" t="s">
        <v>19</v>
      </c>
      <c r="C77" s="41">
        <v>60000</v>
      </c>
      <c r="D77" s="78">
        <v>15000</v>
      </c>
    </row>
    <row r="78" spans="1:4" x14ac:dyDescent="0.3">
      <c r="A78" s="16" t="s">
        <v>93</v>
      </c>
      <c r="C78" s="41">
        <v>18000</v>
      </c>
      <c r="D78" s="78">
        <f>7500+10500</f>
        <v>18000</v>
      </c>
    </row>
    <row r="79" spans="1:4" x14ac:dyDescent="0.3">
      <c r="A79" s="16" t="s">
        <v>37</v>
      </c>
      <c r="C79" s="41">
        <v>6000</v>
      </c>
      <c r="D79" s="78">
        <v>6000</v>
      </c>
    </row>
    <row r="80" spans="1:4" x14ac:dyDescent="0.3">
      <c r="A80" s="16" t="s">
        <v>16</v>
      </c>
      <c r="C80" s="41">
        <v>54000</v>
      </c>
      <c r="D80" s="78">
        <v>54000</v>
      </c>
    </row>
    <row r="81" spans="1:4" x14ac:dyDescent="0.3">
      <c r="A81" s="16" t="s">
        <v>17</v>
      </c>
      <c r="C81" s="41">
        <v>36000</v>
      </c>
      <c r="D81" s="78">
        <v>36000</v>
      </c>
    </row>
    <row r="82" spans="1:4" x14ac:dyDescent="0.3">
      <c r="A82" s="16" t="s">
        <v>43</v>
      </c>
      <c r="C82" s="41">
        <v>72000</v>
      </c>
      <c r="D82" s="78">
        <v>72000</v>
      </c>
    </row>
    <row r="83" spans="1:4" x14ac:dyDescent="0.3">
      <c r="A83" s="16" t="s">
        <v>92</v>
      </c>
      <c r="C83" s="41">
        <v>60000</v>
      </c>
      <c r="D83" s="78">
        <v>60000</v>
      </c>
    </row>
    <row r="84" spans="1:4" x14ac:dyDescent="0.3">
      <c r="A84" s="16" t="s">
        <v>18</v>
      </c>
      <c r="C84" s="41">
        <v>60000</v>
      </c>
      <c r="D84" s="78">
        <v>60000</v>
      </c>
    </row>
    <row r="85" spans="1:4" x14ac:dyDescent="0.3">
      <c r="A85" s="16" t="s">
        <v>80</v>
      </c>
      <c r="C85" s="41">
        <v>75000</v>
      </c>
      <c r="D85" s="78">
        <v>30050</v>
      </c>
    </row>
    <row r="86" spans="1:4" ht="16.2" thickBot="1" x14ac:dyDescent="0.35">
      <c r="A86" s="15" t="s">
        <v>64</v>
      </c>
      <c r="B86" s="47"/>
      <c r="C86" s="72">
        <v>746000</v>
      </c>
      <c r="D86" s="78">
        <v>745964</v>
      </c>
    </row>
    <row r="87" spans="1:4" x14ac:dyDescent="0.3">
      <c r="A87" s="10"/>
      <c r="C87" s="73"/>
    </row>
    <row r="88" spans="1:4" x14ac:dyDescent="0.3">
      <c r="A88" s="10"/>
      <c r="C88" s="74"/>
    </row>
    <row r="89" spans="1:4" ht="16.2" thickBot="1" x14ac:dyDescent="0.35">
      <c r="A89" s="10"/>
      <c r="C89" s="56"/>
    </row>
    <row r="90" spans="1:4" ht="16.2" thickBot="1" x14ac:dyDescent="0.35">
      <c r="A90" s="19" t="s">
        <v>57</v>
      </c>
      <c r="B90" s="46"/>
      <c r="C90" s="58">
        <v>257053</v>
      </c>
    </row>
    <row r="91" spans="1:4" x14ac:dyDescent="0.3">
      <c r="A91" s="16" t="s">
        <v>81</v>
      </c>
      <c r="C91" s="41"/>
    </row>
    <row r="93" spans="1:4" x14ac:dyDescent="0.3">
      <c r="A93" s="2" t="s">
        <v>68</v>
      </c>
      <c r="C93" s="1" t="s">
        <v>69</v>
      </c>
    </row>
  </sheetData>
  <mergeCells count="3">
    <mergeCell ref="A1:C1"/>
    <mergeCell ref="A2:C2"/>
    <mergeCell ref="A3:C3"/>
  </mergeCells>
  <pageMargins left="0.11811023622047245" right="0.11811023622047245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topLeftCell="A8" workbookViewId="0">
      <selection activeCell="H20" sqref="H20"/>
    </sheetView>
  </sheetViews>
  <sheetFormatPr defaultRowHeight="15.6" x14ac:dyDescent="0.3"/>
  <cols>
    <col min="1" max="1" width="2.6640625" customWidth="1"/>
    <col min="2" max="2" width="49.44140625" style="2" customWidth="1"/>
    <col min="3" max="3" width="4.5546875" style="1" hidden="1" customWidth="1"/>
    <col min="4" max="4" width="16.88671875" customWidth="1"/>
    <col min="5" max="5" width="0.33203125" hidden="1" customWidth="1"/>
    <col min="6" max="6" width="0.109375" hidden="1" customWidth="1"/>
    <col min="7" max="7" width="13.77734375" customWidth="1"/>
    <col min="8" max="8" width="14.88671875" customWidth="1"/>
    <col min="257" max="257" width="2.6640625" customWidth="1"/>
    <col min="258" max="258" width="51.44140625" customWidth="1"/>
    <col min="259" max="259" width="15.33203125" customWidth="1"/>
    <col min="260" max="260" width="19.44140625" customWidth="1"/>
    <col min="513" max="513" width="2.6640625" customWidth="1"/>
    <col min="514" max="514" width="51.44140625" customWidth="1"/>
    <col min="515" max="515" width="15.33203125" customWidth="1"/>
    <col min="516" max="516" width="19.44140625" customWidth="1"/>
    <col min="769" max="769" width="2.6640625" customWidth="1"/>
    <col min="770" max="770" width="51.44140625" customWidth="1"/>
    <col min="771" max="771" width="15.33203125" customWidth="1"/>
    <col min="772" max="772" width="19.44140625" customWidth="1"/>
    <col min="1025" max="1025" width="2.6640625" customWidth="1"/>
    <col min="1026" max="1026" width="51.44140625" customWidth="1"/>
    <col min="1027" max="1027" width="15.33203125" customWidth="1"/>
    <col min="1028" max="1028" width="19.44140625" customWidth="1"/>
    <col min="1281" max="1281" width="2.6640625" customWidth="1"/>
    <col min="1282" max="1282" width="51.44140625" customWidth="1"/>
    <col min="1283" max="1283" width="15.33203125" customWidth="1"/>
    <col min="1284" max="1284" width="19.44140625" customWidth="1"/>
    <col min="1537" max="1537" width="2.6640625" customWidth="1"/>
    <col min="1538" max="1538" width="51.44140625" customWidth="1"/>
    <col min="1539" max="1539" width="15.33203125" customWidth="1"/>
    <col min="1540" max="1540" width="19.44140625" customWidth="1"/>
    <col min="1793" max="1793" width="2.6640625" customWidth="1"/>
    <col min="1794" max="1794" width="51.44140625" customWidth="1"/>
    <col min="1795" max="1795" width="15.33203125" customWidth="1"/>
    <col min="1796" max="1796" width="19.44140625" customWidth="1"/>
    <col min="2049" max="2049" width="2.6640625" customWidth="1"/>
    <col min="2050" max="2050" width="51.44140625" customWidth="1"/>
    <col min="2051" max="2051" width="15.33203125" customWidth="1"/>
    <col min="2052" max="2052" width="19.44140625" customWidth="1"/>
    <col min="2305" max="2305" width="2.6640625" customWidth="1"/>
    <col min="2306" max="2306" width="51.44140625" customWidth="1"/>
    <col min="2307" max="2307" width="15.33203125" customWidth="1"/>
    <col min="2308" max="2308" width="19.44140625" customWidth="1"/>
    <col min="2561" max="2561" width="2.6640625" customWidth="1"/>
    <col min="2562" max="2562" width="51.44140625" customWidth="1"/>
    <col min="2563" max="2563" width="15.33203125" customWidth="1"/>
    <col min="2564" max="2564" width="19.44140625" customWidth="1"/>
    <col min="2817" max="2817" width="2.6640625" customWidth="1"/>
    <col min="2818" max="2818" width="51.44140625" customWidth="1"/>
    <col min="2819" max="2819" width="15.33203125" customWidth="1"/>
    <col min="2820" max="2820" width="19.44140625" customWidth="1"/>
    <col min="3073" max="3073" width="2.6640625" customWidth="1"/>
    <col min="3074" max="3074" width="51.44140625" customWidth="1"/>
    <col min="3075" max="3075" width="15.33203125" customWidth="1"/>
    <col min="3076" max="3076" width="19.44140625" customWidth="1"/>
    <col min="3329" max="3329" width="2.6640625" customWidth="1"/>
    <col min="3330" max="3330" width="51.44140625" customWidth="1"/>
    <col min="3331" max="3331" width="15.33203125" customWidth="1"/>
    <col min="3332" max="3332" width="19.44140625" customWidth="1"/>
    <col min="3585" max="3585" width="2.6640625" customWidth="1"/>
    <col min="3586" max="3586" width="51.44140625" customWidth="1"/>
    <col min="3587" max="3587" width="15.33203125" customWidth="1"/>
    <col min="3588" max="3588" width="19.44140625" customWidth="1"/>
    <col min="3841" max="3841" width="2.6640625" customWidth="1"/>
    <col min="3842" max="3842" width="51.44140625" customWidth="1"/>
    <col min="3843" max="3843" width="15.33203125" customWidth="1"/>
    <col min="3844" max="3844" width="19.44140625" customWidth="1"/>
    <col min="4097" max="4097" width="2.6640625" customWidth="1"/>
    <col min="4098" max="4098" width="51.44140625" customWidth="1"/>
    <col min="4099" max="4099" width="15.33203125" customWidth="1"/>
    <col min="4100" max="4100" width="19.44140625" customWidth="1"/>
    <col min="4353" max="4353" width="2.6640625" customWidth="1"/>
    <col min="4354" max="4354" width="51.44140625" customWidth="1"/>
    <col min="4355" max="4355" width="15.33203125" customWidth="1"/>
    <col min="4356" max="4356" width="19.44140625" customWidth="1"/>
    <col min="4609" max="4609" width="2.6640625" customWidth="1"/>
    <col min="4610" max="4610" width="51.44140625" customWidth="1"/>
    <col min="4611" max="4611" width="15.33203125" customWidth="1"/>
    <col min="4612" max="4612" width="19.44140625" customWidth="1"/>
    <col min="4865" max="4865" width="2.6640625" customWidth="1"/>
    <col min="4866" max="4866" width="51.44140625" customWidth="1"/>
    <col min="4867" max="4867" width="15.33203125" customWidth="1"/>
    <col min="4868" max="4868" width="19.44140625" customWidth="1"/>
    <col min="5121" max="5121" width="2.6640625" customWidth="1"/>
    <col min="5122" max="5122" width="51.44140625" customWidth="1"/>
    <col min="5123" max="5123" width="15.33203125" customWidth="1"/>
    <col min="5124" max="5124" width="19.44140625" customWidth="1"/>
    <col min="5377" max="5377" width="2.6640625" customWidth="1"/>
    <col min="5378" max="5378" width="51.44140625" customWidth="1"/>
    <col min="5379" max="5379" width="15.33203125" customWidth="1"/>
    <col min="5380" max="5380" width="19.44140625" customWidth="1"/>
    <col min="5633" max="5633" width="2.6640625" customWidth="1"/>
    <col min="5634" max="5634" width="51.44140625" customWidth="1"/>
    <col min="5635" max="5635" width="15.33203125" customWidth="1"/>
    <col min="5636" max="5636" width="19.44140625" customWidth="1"/>
    <col min="5889" max="5889" width="2.6640625" customWidth="1"/>
    <col min="5890" max="5890" width="51.44140625" customWidth="1"/>
    <col min="5891" max="5891" width="15.33203125" customWidth="1"/>
    <col min="5892" max="5892" width="19.44140625" customWidth="1"/>
    <col min="6145" max="6145" width="2.6640625" customWidth="1"/>
    <col min="6146" max="6146" width="51.44140625" customWidth="1"/>
    <col min="6147" max="6147" width="15.33203125" customWidth="1"/>
    <col min="6148" max="6148" width="19.44140625" customWidth="1"/>
    <col min="6401" max="6401" width="2.6640625" customWidth="1"/>
    <col min="6402" max="6402" width="51.44140625" customWidth="1"/>
    <col min="6403" max="6403" width="15.33203125" customWidth="1"/>
    <col min="6404" max="6404" width="19.44140625" customWidth="1"/>
    <col min="6657" max="6657" width="2.6640625" customWidth="1"/>
    <col min="6658" max="6658" width="51.44140625" customWidth="1"/>
    <col min="6659" max="6659" width="15.33203125" customWidth="1"/>
    <col min="6660" max="6660" width="19.44140625" customWidth="1"/>
    <col min="6913" max="6913" width="2.6640625" customWidth="1"/>
    <col min="6914" max="6914" width="51.44140625" customWidth="1"/>
    <col min="6915" max="6915" width="15.33203125" customWidth="1"/>
    <col min="6916" max="6916" width="19.44140625" customWidth="1"/>
    <col min="7169" max="7169" width="2.6640625" customWidth="1"/>
    <col min="7170" max="7170" width="51.44140625" customWidth="1"/>
    <col min="7171" max="7171" width="15.33203125" customWidth="1"/>
    <col min="7172" max="7172" width="19.44140625" customWidth="1"/>
    <col min="7425" max="7425" width="2.6640625" customWidth="1"/>
    <col min="7426" max="7426" width="51.44140625" customWidth="1"/>
    <col min="7427" max="7427" width="15.33203125" customWidth="1"/>
    <col min="7428" max="7428" width="19.44140625" customWidth="1"/>
    <col min="7681" max="7681" width="2.6640625" customWidth="1"/>
    <col min="7682" max="7682" width="51.44140625" customWidth="1"/>
    <col min="7683" max="7683" width="15.33203125" customWidth="1"/>
    <col min="7684" max="7684" width="19.44140625" customWidth="1"/>
    <col min="7937" max="7937" width="2.6640625" customWidth="1"/>
    <col min="7938" max="7938" width="51.44140625" customWidth="1"/>
    <col min="7939" max="7939" width="15.33203125" customWidth="1"/>
    <col min="7940" max="7940" width="19.44140625" customWidth="1"/>
    <col min="8193" max="8193" width="2.6640625" customWidth="1"/>
    <col min="8194" max="8194" width="51.44140625" customWidth="1"/>
    <col min="8195" max="8195" width="15.33203125" customWidth="1"/>
    <col min="8196" max="8196" width="19.44140625" customWidth="1"/>
    <col min="8449" max="8449" width="2.6640625" customWidth="1"/>
    <col min="8450" max="8450" width="51.44140625" customWidth="1"/>
    <col min="8451" max="8451" width="15.33203125" customWidth="1"/>
    <col min="8452" max="8452" width="19.44140625" customWidth="1"/>
    <col min="8705" max="8705" width="2.6640625" customWidth="1"/>
    <col min="8706" max="8706" width="51.44140625" customWidth="1"/>
    <col min="8707" max="8707" width="15.33203125" customWidth="1"/>
    <col min="8708" max="8708" width="19.44140625" customWidth="1"/>
    <col min="8961" max="8961" width="2.6640625" customWidth="1"/>
    <col min="8962" max="8962" width="51.44140625" customWidth="1"/>
    <col min="8963" max="8963" width="15.33203125" customWidth="1"/>
    <col min="8964" max="8964" width="19.44140625" customWidth="1"/>
    <col min="9217" max="9217" width="2.6640625" customWidth="1"/>
    <col min="9218" max="9218" width="51.44140625" customWidth="1"/>
    <col min="9219" max="9219" width="15.33203125" customWidth="1"/>
    <col min="9220" max="9220" width="19.44140625" customWidth="1"/>
    <col min="9473" max="9473" width="2.6640625" customWidth="1"/>
    <col min="9474" max="9474" width="51.44140625" customWidth="1"/>
    <col min="9475" max="9475" width="15.33203125" customWidth="1"/>
    <col min="9476" max="9476" width="19.44140625" customWidth="1"/>
    <col min="9729" max="9729" width="2.6640625" customWidth="1"/>
    <col min="9730" max="9730" width="51.44140625" customWidth="1"/>
    <col min="9731" max="9731" width="15.33203125" customWidth="1"/>
    <col min="9732" max="9732" width="19.44140625" customWidth="1"/>
    <col min="9985" max="9985" width="2.6640625" customWidth="1"/>
    <col min="9986" max="9986" width="51.44140625" customWidth="1"/>
    <col min="9987" max="9987" width="15.33203125" customWidth="1"/>
    <col min="9988" max="9988" width="19.44140625" customWidth="1"/>
    <col min="10241" max="10241" width="2.6640625" customWidth="1"/>
    <col min="10242" max="10242" width="51.44140625" customWidth="1"/>
    <col min="10243" max="10243" width="15.33203125" customWidth="1"/>
    <col min="10244" max="10244" width="19.44140625" customWidth="1"/>
    <col min="10497" max="10497" width="2.6640625" customWidth="1"/>
    <col min="10498" max="10498" width="51.44140625" customWidth="1"/>
    <col min="10499" max="10499" width="15.33203125" customWidth="1"/>
    <col min="10500" max="10500" width="19.44140625" customWidth="1"/>
    <col min="10753" max="10753" width="2.6640625" customWidth="1"/>
    <col min="10754" max="10754" width="51.44140625" customWidth="1"/>
    <col min="10755" max="10755" width="15.33203125" customWidth="1"/>
    <col min="10756" max="10756" width="19.44140625" customWidth="1"/>
    <col min="11009" max="11009" width="2.6640625" customWidth="1"/>
    <col min="11010" max="11010" width="51.44140625" customWidth="1"/>
    <col min="11011" max="11011" width="15.33203125" customWidth="1"/>
    <col min="11012" max="11012" width="19.44140625" customWidth="1"/>
    <col min="11265" max="11265" width="2.6640625" customWidth="1"/>
    <col min="11266" max="11266" width="51.44140625" customWidth="1"/>
    <col min="11267" max="11267" width="15.33203125" customWidth="1"/>
    <col min="11268" max="11268" width="19.44140625" customWidth="1"/>
    <col min="11521" max="11521" width="2.6640625" customWidth="1"/>
    <col min="11522" max="11522" width="51.44140625" customWidth="1"/>
    <col min="11523" max="11523" width="15.33203125" customWidth="1"/>
    <col min="11524" max="11524" width="19.44140625" customWidth="1"/>
    <col min="11777" max="11777" width="2.6640625" customWidth="1"/>
    <col min="11778" max="11778" width="51.44140625" customWidth="1"/>
    <col min="11779" max="11779" width="15.33203125" customWidth="1"/>
    <col min="11780" max="11780" width="19.44140625" customWidth="1"/>
    <col min="12033" max="12033" width="2.6640625" customWidth="1"/>
    <col min="12034" max="12034" width="51.44140625" customWidth="1"/>
    <col min="12035" max="12035" width="15.33203125" customWidth="1"/>
    <col min="12036" max="12036" width="19.44140625" customWidth="1"/>
    <col min="12289" max="12289" width="2.6640625" customWidth="1"/>
    <col min="12290" max="12290" width="51.44140625" customWidth="1"/>
    <col min="12291" max="12291" width="15.33203125" customWidth="1"/>
    <col min="12292" max="12292" width="19.44140625" customWidth="1"/>
    <col min="12545" max="12545" width="2.6640625" customWidth="1"/>
    <col min="12546" max="12546" width="51.44140625" customWidth="1"/>
    <col min="12547" max="12547" width="15.33203125" customWidth="1"/>
    <col min="12548" max="12548" width="19.44140625" customWidth="1"/>
    <col min="12801" max="12801" width="2.6640625" customWidth="1"/>
    <col min="12802" max="12802" width="51.44140625" customWidth="1"/>
    <col min="12803" max="12803" width="15.33203125" customWidth="1"/>
    <col min="12804" max="12804" width="19.44140625" customWidth="1"/>
    <col min="13057" max="13057" width="2.6640625" customWidth="1"/>
    <col min="13058" max="13058" width="51.44140625" customWidth="1"/>
    <col min="13059" max="13059" width="15.33203125" customWidth="1"/>
    <col min="13060" max="13060" width="19.44140625" customWidth="1"/>
    <col min="13313" max="13313" width="2.6640625" customWidth="1"/>
    <col min="13314" max="13314" width="51.44140625" customWidth="1"/>
    <col min="13315" max="13315" width="15.33203125" customWidth="1"/>
    <col min="13316" max="13316" width="19.44140625" customWidth="1"/>
    <col min="13569" max="13569" width="2.6640625" customWidth="1"/>
    <col min="13570" max="13570" width="51.44140625" customWidth="1"/>
    <col min="13571" max="13571" width="15.33203125" customWidth="1"/>
    <col min="13572" max="13572" width="19.44140625" customWidth="1"/>
    <col min="13825" max="13825" width="2.6640625" customWidth="1"/>
    <col min="13826" max="13826" width="51.44140625" customWidth="1"/>
    <col min="13827" max="13827" width="15.33203125" customWidth="1"/>
    <col min="13828" max="13828" width="19.44140625" customWidth="1"/>
    <col min="14081" max="14081" width="2.6640625" customWidth="1"/>
    <col min="14082" max="14082" width="51.44140625" customWidth="1"/>
    <col min="14083" max="14083" width="15.33203125" customWidth="1"/>
    <col min="14084" max="14084" width="19.44140625" customWidth="1"/>
    <col min="14337" max="14337" width="2.6640625" customWidth="1"/>
    <col min="14338" max="14338" width="51.44140625" customWidth="1"/>
    <col min="14339" max="14339" width="15.33203125" customWidth="1"/>
    <col min="14340" max="14340" width="19.44140625" customWidth="1"/>
    <col min="14593" max="14593" width="2.6640625" customWidth="1"/>
    <col min="14594" max="14594" width="51.44140625" customWidth="1"/>
    <col min="14595" max="14595" width="15.33203125" customWidth="1"/>
    <col min="14596" max="14596" width="19.44140625" customWidth="1"/>
    <col min="14849" max="14849" width="2.6640625" customWidth="1"/>
    <col min="14850" max="14850" width="51.44140625" customWidth="1"/>
    <col min="14851" max="14851" width="15.33203125" customWidth="1"/>
    <col min="14852" max="14852" width="19.44140625" customWidth="1"/>
    <col min="15105" max="15105" width="2.6640625" customWidth="1"/>
    <col min="15106" max="15106" width="51.44140625" customWidth="1"/>
    <col min="15107" max="15107" width="15.33203125" customWidth="1"/>
    <col min="15108" max="15108" width="19.44140625" customWidth="1"/>
    <col min="15361" max="15361" width="2.6640625" customWidth="1"/>
    <col min="15362" max="15362" width="51.44140625" customWidth="1"/>
    <col min="15363" max="15363" width="15.33203125" customWidth="1"/>
    <col min="15364" max="15364" width="19.44140625" customWidth="1"/>
    <col min="15617" max="15617" width="2.6640625" customWidth="1"/>
    <col min="15618" max="15618" width="51.44140625" customWidth="1"/>
    <col min="15619" max="15619" width="15.33203125" customWidth="1"/>
    <col min="15620" max="15620" width="19.44140625" customWidth="1"/>
    <col min="15873" max="15873" width="2.6640625" customWidth="1"/>
    <col min="15874" max="15874" width="51.44140625" customWidth="1"/>
    <col min="15875" max="15875" width="15.33203125" customWidth="1"/>
    <col min="15876" max="15876" width="19.44140625" customWidth="1"/>
    <col min="16129" max="16129" width="2.6640625" customWidth="1"/>
    <col min="16130" max="16130" width="51.44140625" customWidth="1"/>
    <col min="16131" max="16131" width="15.33203125" customWidth="1"/>
    <col min="16132" max="16132" width="19.44140625" customWidth="1"/>
  </cols>
  <sheetData>
    <row r="1" spans="1:9" s="2" customFormat="1" ht="31.5" customHeight="1" x14ac:dyDescent="0.35">
      <c r="B1" s="82" t="s">
        <v>0</v>
      </c>
      <c r="C1" s="83"/>
      <c r="F1" s="1"/>
      <c r="G1" s="1"/>
    </row>
    <row r="2" spans="1:9" s="2" customFormat="1" ht="44.25" customHeight="1" x14ac:dyDescent="0.35">
      <c r="A2" s="88" t="s">
        <v>90</v>
      </c>
      <c r="B2" s="89"/>
      <c r="C2" s="89"/>
      <c r="D2" s="87"/>
      <c r="E2"/>
      <c r="F2" s="1"/>
      <c r="G2" s="1"/>
    </row>
    <row r="3" spans="1:9" s="2" customFormat="1" ht="6.75" customHeight="1" thickBot="1" x14ac:dyDescent="0.35">
      <c r="B3" s="20"/>
      <c r="C3" s="1"/>
      <c r="F3" s="1"/>
      <c r="G3" s="1"/>
    </row>
    <row r="4" spans="1:9" s="2" customFormat="1" ht="16.2" hidden="1" thickBot="1" x14ac:dyDescent="0.35">
      <c r="C4" s="1"/>
      <c r="F4" s="1"/>
      <c r="G4" s="1"/>
    </row>
    <row r="5" spans="1:9" s="2" customFormat="1" ht="106.5" customHeight="1" thickBot="1" x14ac:dyDescent="0.35">
      <c r="B5" s="21" t="s">
        <v>2</v>
      </c>
      <c r="C5" s="22" t="s">
        <v>20</v>
      </c>
      <c r="D5" s="22" t="s">
        <v>110</v>
      </c>
      <c r="E5" s="22" t="s">
        <v>104</v>
      </c>
      <c r="F5" s="22" t="s">
        <v>104</v>
      </c>
      <c r="G5" s="22" t="s">
        <v>111</v>
      </c>
      <c r="H5" s="22" t="s">
        <v>105</v>
      </c>
    </row>
    <row r="6" spans="1:9" s="2" customFormat="1" x14ac:dyDescent="0.3">
      <c r="B6" s="23" t="s">
        <v>21</v>
      </c>
      <c r="C6" s="24">
        <v>13.6</v>
      </c>
      <c r="D6" s="24">
        <v>13.96</v>
      </c>
      <c r="E6" s="24">
        <v>13.96</v>
      </c>
      <c r="F6" s="24">
        <v>13.96</v>
      </c>
      <c r="G6" s="24">
        <v>13.96</v>
      </c>
      <c r="H6" s="24">
        <v>13.96</v>
      </c>
    </row>
    <row r="7" spans="1:9" x14ac:dyDescent="0.3">
      <c r="B7" s="25" t="s">
        <v>22</v>
      </c>
      <c r="C7" s="26">
        <v>1.29</v>
      </c>
      <c r="D7" s="26">
        <v>4.07</v>
      </c>
      <c r="E7" s="26">
        <v>4.07</v>
      </c>
      <c r="F7" s="26">
        <v>4.07</v>
      </c>
      <c r="G7" s="26">
        <v>4.07</v>
      </c>
      <c r="H7" s="26">
        <v>4.07</v>
      </c>
    </row>
    <row r="8" spans="1:9" ht="19.5" customHeight="1" x14ac:dyDescent="0.3">
      <c r="B8" s="25" t="s">
        <v>23</v>
      </c>
      <c r="C8" s="26">
        <v>0.75</v>
      </c>
      <c r="D8" s="26">
        <v>1</v>
      </c>
      <c r="E8" s="26">
        <v>1</v>
      </c>
      <c r="F8" s="26">
        <v>1</v>
      </c>
      <c r="G8" s="26">
        <v>1</v>
      </c>
      <c r="H8" s="26">
        <v>1</v>
      </c>
      <c r="I8" s="27"/>
    </row>
    <row r="9" spans="1:9" x14ac:dyDescent="0.3">
      <c r="B9" s="25" t="s">
        <v>24</v>
      </c>
      <c r="C9" s="26">
        <v>0.75</v>
      </c>
      <c r="D9" s="26">
        <v>0.75</v>
      </c>
      <c r="E9" s="26">
        <v>0.75</v>
      </c>
      <c r="F9" s="26">
        <v>0.75</v>
      </c>
      <c r="G9" s="26">
        <v>0.75</v>
      </c>
      <c r="H9" s="26">
        <v>0.75</v>
      </c>
    </row>
    <row r="10" spans="1:9" ht="17.25" customHeight="1" x14ac:dyDescent="0.3">
      <c r="B10" s="25" t="s">
        <v>25</v>
      </c>
      <c r="C10" s="26">
        <v>0.81</v>
      </c>
      <c r="D10" s="26">
        <v>1</v>
      </c>
      <c r="E10" s="26">
        <v>1</v>
      </c>
      <c r="F10" s="26">
        <v>1</v>
      </c>
      <c r="G10" s="26">
        <v>1</v>
      </c>
      <c r="H10" s="26">
        <v>1</v>
      </c>
    </row>
    <row r="11" spans="1:9" x14ac:dyDescent="0.3">
      <c r="B11" s="16" t="s">
        <v>26</v>
      </c>
      <c r="C11" s="26">
        <v>7</v>
      </c>
      <c r="D11" s="26">
        <v>11.66</v>
      </c>
      <c r="E11" s="26">
        <v>11.66</v>
      </c>
      <c r="F11" s="26">
        <v>11.66</v>
      </c>
      <c r="G11" s="26">
        <v>11.66</v>
      </c>
      <c r="H11" s="26">
        <v>11.66</v>
      </c>
    </row>
    <row r="12" spans="1:9" x14ac:dyDescent="0.3">
      <c r="B12" s="16" t="s">
        <v>65</v>
      </c>
      <c r="C12" s="26"/>
      <c r="D12" s="26">
        <v>2</v>
      </c>
      <c r="E12" s="26">
        <v>2</v>
      </c>
      <c r="F12" s="26">
        <v>2</v>
      </c>
      <c r="G12" s="26">
        <v>2</v>
      </c>
      <c r="H12" s="26">
        <v>2</v>
      </c>
    </row>
    <row r="13" spans="1:9" x14ac:dyDescent="0.3">
      <c r="B13" s="16" t="s">
        <v>27</v>
      </c>
      <c r="C13" s="26">
        <v>5.84</v>
      </c>
      <c r="D13" s="26">
        <v>6.5</v>
      </c>
      <c r="E13" s="26">
        <v>6.5</v>
      </c>
      <c r="F13" s="26">
        <v>6.5</v>
      </c>
      <c r="G13" s="26">
        <v>6.5</v>
      </c>
      <c r="H13" s="26">
        <v>6.5</v>
      </c>
    </row>
    <row r="14" spans="1:9" x14ac:dyDescent="0.3">
      <c r="B14" s="16" t="s">
        <v>28</v>
      </c>
      <c r="C14" s="26">
        <v>3.28</v>
      </c>
      <c r="D14" s="26">
        <v>3.9</v>
      </c>
      <c r="E14" s="26">
        <v>3.9</v>
      </c>
      <c r="F14" s="26">
        <v>3.9</v>
      </c>
      <c r="G14" s="26">
        <v>3.9</v>
      </c>
      <c r="H14" s="26">
        <v>3.9</v>
      </c>
    </row>
    <row r="15" spans="1:9" x14ac:dyDescent="0.3">
      <c r="B15" s="16" t="s">
        <v>29</v>
      </c>
      <c r="C15" s="26">
        <v>1.85</v>
      </c>
      <c r="D15" s="26">
        <v>2.15</v>
      </c>
      <c r="E15" s="26">
        <v>2.15</v>
      </c>
      <c r="F15" s="26">
        <v>2.15</v>
      </c>
      <c r="G15" s="26">
        <v>2.15</v>
      </c>
      <c r="H15" s="26">
        <v>2.15</v>
      </c>
    </row>
    <row r="16" spans="1:9" x14ac:dyDescent="0.3">
      <c r="B16" s="16" t="s">
        <v>30</v>
      </c>
      <c r="C16" s="26">
        <v>3.6</v>
      </c>
      <c r="D16" s="26">
        <v>6</v>
      </c>
      <c r="E16" s="26">
        <v>6</v>
      </c>
      <c r="F16" s="26">
        <v>6</v>
      </c>
      <c r="G16" s="26">
        <v>6</v>
      </c>
      <c r="H16" s="26">
        <v>6</v>
      </c>
    </row>
    <row r="17" spans="2:8" x14ac:dyDescent="0.3">
      <c r="B17" s="16" t="s">
        <v>31</v>
      </c>
      <c r="C17" s="26">
        <v>2.54</v>
      </c>
      <c r="D17" s="26">
        <v>2</v>
      </c>
      <c r="E17" s="26">
        <v>2</v>
      </c>
      <c r="F17" s="26">
        <v>2</v>
      </c>
      <c r="G17" s="26">
        <v>2</v>
      </c>
      <c r="H17" s="26">
        <v>2</v>
      </c>
    </row>
    <row r="18" spans="2:8" x14ac:dyDescent="0.3">
      <c r="B18" s="25" t="s">
        <v>32</v>
      </c>
      <c r="C18" s="26">
        <v>80</v>
      </c>
      <c r="D18" s="26">
        <v>100</v>
      </c>
      <c r="E18" s="26">
        <v>100</v>
      </c>
      <c r="F18" s="26">
        <v>100</v>
      </c>
      <c r="G18" s="26">
        <v>119</v>
      </c>
      <c r="H18" s="26">
        <v>119</v>
      </c>
    </row>
    <row r="19" spans="2:8" x14ac:dyDescent="0.3">
      <c r="B19" s="28" t="s">
        <v>106</v>
      </c>
      <c r="C19" s="29"/>
      <c r="D19" s="29">
        <v>6.4</v>
      </c>
      <c r="E19" s="29">
        <v>6.4</v>
      </c>
      <c r="F19" s="29">
        <v>6.4</v>
      </c>
      <c r="G19" s="29">
        <v>8.32</v>
      </c>
      <c r="H19" s="29">
        <v>9.0250000000000004</v>
      </c>
    </row>
    <row r="20" spans="2:8" ht="31.2" x14ac:dyDescent="0.3">
      <c r="B20" s="28" t="s">
        <v>67</v>
      </c>
      <c r="C20" s="29"/>
      <c r="D20" s="29">
        <v>33.119999999999997</v>
      </c>
      <c r="E20" s="29">
        <v>32.53</v>
      </c>
      <c r="F20" s="29">
        <v>32.53</v>
      </c>
      <c r="G20" s="29">
        <v>33.68</v>
      </c>
      <c r="H20" s="29">
        <v>36.54</v>
      </c>
    </row>
    <row r="21" spans="2:8" ht="31.2" x14ac:dyDescent="0.3">
      <c r="B21" s="28" t="s">
        <v>66</v>
      </c>
      <c r="C21" s="29"/>
      <c r="D21" s="29">
        <v>6763.63</v>
      </c>
      <c r="E21" s="29">
        <v>6763.63</v>
      </c>
      <c r="F21" s="29">
        <v>6763.63</v>
      </c>
      <c r="G21" s="29">
        <v>6979.93</v>
      </c>
      <c r="H21" s="29">
        <v>7559.93</v>
      </c>
    </row>
    <row r="22" spans="2:8" ht="15.75" customHeight="1" thickBot="1" x14ac:dyDescent="0.35">
      <c r="B22" s="30" t="s">
        <v>33</v>
      </c>
      <c r="C22" s="31">
        <v>1500</v>
      </c>
      <c r="D22" s="31">
        <v>1600</v>
      </c>
      <c r="E22" s="31">
        <v>1600</v>
      </c>
      <c r="F22" s="31">
        <v>1600</v>
      </c>
      <c r="G22" s="31">
        <v>1600</v>
      </c>
      <c r="H22" s="31">
        <v>1600</v>
      </c>
    </row>
    <row r="23" spans="2:8" ht="9" customHeight="1" x14ac:dyDescent="0.3"/>
    <row r="24" spans="2:8" ht="14.4" hidden="1" x14ac:dyDescent="0.3">
      <c r="B24"/>
      <c r="C24"/>
    </row>
    <row r="25" spans="2:8" ht="18" hidden="1" customHeight="1" x14ac:dyDescent="0.3">
      <c r="B25" s="34"/>
      <c r="C25" s="35"/>
    </row>
    <row r="26" spans="2:8" ht="30.75" customHeight="1" x14ac:dyDescent="0.3">
      <c r="B26" s="32" t="s">
        <v>34</v>
      </c>
      <c r="C26" s="33"/>
      <c r="D26" s="75">
        <v>12</v>
      </c>
      <c r="E26" s="75">
        <v>12</v>
      </c>
      <c r="F26" s="75">
        <v>12</v>
      </c>
      <c r="G26" s="75">
        <v>12</v>
      </c>
      <c r="H26" s="75">
        <v>12</v>
      </c>
    </row>
    <row r="28" spans="2:8" x14ac:dyDescent="0.3">
      <c r="B28" s="20"/>
    </row>
    <row r="32" spans="2:8" ht="36.75" customHeight="1" x14ac:dyDescent="0.3">
      <c r="D32" s="84"/>
      <c r="E32" s="84"/>
      <c r="F32" s="84"/>
    </row>
    <row r="33" spans="2:5" ht="6.75" customHeight="1" x14ac:dyDescent="0.3"/>
    <row r="34" spans="2:5" ht="57" customHeight="1" x14ac:dyDescent="0.3">
      <c r="B34" s="90"/>
      <c r="C34" s="91"/>
      <c r="D34" s="91"/>
      <c r="E34" s="91"/>
    </row>
    <row r="35" spans="2:5" x14ac:dyDescent="0.3">
      <c r="D35" s="36"/>
    </row>
    <row r="36" spans="2:5" x14ac:dyDescent="0.3">
      <c r="D36" s="36"/>
    </row>
    <row r="37" spans="2:5" x14ac:dyDescent="0.3">
      <c r="D37" s="36"/>
    </row>
    <row r="38" spans="2:5" x14ac:dyDescent="0.3">
      <c r="D38" s="36"/>
    </row>
    <row r="39" spans="2:5" x14ac:dyDescent="0.3">
      <c r="D39" s="36"/>
    </row>
  </sheetData>
  <mergeCells count="4">
    <mergeCell ref="B1:C1"/>
    <mergeCell ref="A2:D2"/>
    <mergeCell ref="D32:F32"/>
    <mergeCell ref="B34:E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8"/>
  <sheetViews>
    <sheetView tabSelected="1" topLeftCell="A4" workbookViewId="0">
      <selection activeCell="F18" sqref="F18"/>
    </sheetView>
  </sheetViews>
  <sheetFormatPr defaultRowHeight="15.6" x14ac:dyDescent="0.3"/>
  <cols>
    <col min="1" max="1" width="2.33203125" customWidth="1"/>
    <col min="2" max="2" width="43.109375" style="2" customWidth="1"/>
    <col min="3" max="3" width="14.109375" style="1" hidden="1" customWidth="1"/>
    <col min="4" max="4" width="19.5546875" customWidth="1"/>
    <col min="5" max="5" width="13.88671875" customWidth="1"/>
    <col min="6" max="6" width="16.33203125" customWidth="1"/>
    <col min="252" max="252" width="3.6640625" customWidth="1"/>
    <col min="253" max="253" width="40" customWidth="1"/>
    <col min="254" max="254" width="14.109375" customWidth="1"/>
    <col min="255" max="256" width="14.33203125" customWidth="1"/>
    <col min="508" max="508" width="3.6640625" customWidth="1"/>
    <col min="509" max="509" width="40" customWidth="1"/>
    <col min="510" max="510" width="14.109375" customWidth="1"/>
    <col min="511" max="512" width="14.33203125" customWidth="1"/>
    <col min="764" max="764" width="3.6640625" customWidth="1"/>
    <col min="765" max="765" width="40" customWidth="1"/>
    <col min="766" max="766" width="14.109375" customWidth="1"/>
    <col min="767" max="768" width="14.33203125" customWidth="1"/>
    <col min="1020" max="1020" width="3.6640625" customWidth="1"/>
    <col min="1021" max="1021" width="40" customWidth="1"/>
    <col min="1022" max="1022" width="14.109375" customWidth="1"/>
    <col min="1023" max="1024" width="14.33203125" customWidth="1"/>
    <col min="1276" max="1276" width="3.6640625" customWidth="1"/>
    <col min="1277" max="1277" width="40" customWidth="1"/>
    <col min="1278" max="1278" width="14.109375" customWidth="1"/>
    <col min="1279" max="1280" width="14.33203125" customWidth="1"/>
    <col min="1532" max="1532" width="3.6640625" customWidth="1"/>
    <col min="1533" max="1533" width="40" customWidth="1"/>
    <col min="1534" max="1534" width="14.109375" customWidth="1"/>
    <col min="1535" max="1536" width="14.33203125" customWidth="1"/>
    <col min="1788" max="1788" width="3.6640625" customWidth="1"/>
    <col min="1789" max="1789" width="40" customWidth="1"/>
    <col min="1790" max="1790" width="14.109375" customWidth="1"/>
    <col min="1791" max="1792" width="14.33203125" customWidth="1"/>
    <col min="2044" max="2044" width="3.6640625" customWidth="1"/>
    <col min="2045" max="2045" width="40" customWidth="1"/>
    <col min="2046" max="2046" width="14.109375" customWidth="1"/>
    <col min="2047" max="2048" width="14.33203125" customWidth="1"/>
    <col min="2300" max="2300" width="3.6640625" customWidth="1"/>
    <col min="2301" max="2301" width="40" customWidth="1"/>
    <col min="2302" max="2302" width="14.109375" customWidth="1"/>
    <col min="2303" max="2304" width="14.33203125" customWidth="1"/>
    <col min="2556" max="2556" width="3.6640625" customWidth="1"/>
    <col min="2557" max="2557" width="40" customWidth="1"/>
    <col min="2558" max="2558" width="14.109375" customWidth="1"/>
    <col min="2559" max="2560" width="14.33203125" customWidth="1"/>
    <col min="2812" max="2812" width="3.6640625" customWidth="1"/>
    <col min="2813" max="2813" width="40" customWidth="1"/>
    <col min="2814" max="2814" width="14.109375" customWidth="1"/>
    <col min="2815" max="2816" width="14.33203125" customWidth="1"/>
    <col min="3068" max="3068" width="3.6640625" customWidth="1"/>
    <col min="3069" max="3069" width="40" customWidth="1"/>
    <col min="3070" max="3070" width="14.109375" customWidth="1"/>
    <col min="3071" max="3072" width="14.33203125" customWidth="1"/>
    <col min="3324" max="3324" width="3.6640625" customWidth="1"/>
    <col min="3325" max="3325" width="40" customWidth="1"/>
    <col min="3326" max="3326" width="14.109375" customWidth="1"/>
    <col min="3327" max="3328" width="14.33203125" customWidth="1"/>
    <col min="3580" max="3580" width="3.6640625" customWidth="1"/>
    <col min="3581" max="3581" width="40" customWidth="1"/>
    <col min="3582" max="3582" width="14.109375" customWidth="1"/>
    <col min="3583" max="3584" width="14.33203125" customWidth="1"/>
    <col min="3836" max="3836" width="3.6640625" customWidth="1"/>
    <col min="3837" max="3837" width="40" customWidth="1"/>
    <col min="3838" max="3838" width="14.109375" customWidth="1"/>
    <col min="3839" max="3840" width="14.33203125" customWidth="1"/>
    <col min="4092" max="4092" width="3.6640625" customWidth="1"/>
    <col min="4093" max="4093" width="40" customWidth="1"/>
    <col min="4094" max="4094" width="14.109375" customWidth="1"/>
    <col min="4095" max="4096" width="14.33203125" customWidth="1"/>
    <col min="4348" max="4348" width="3.6640625" customWidth="1"/>
    <col min="4349" max="4349" width="40" customWidth="1"/>
    <col min="4350" max="4350" width="14.109375" customWidth="1"/>
    <col min="4351" max="4352" width="14.33203125" customWidth="1"/>
    <col min="4604" max="4604" width="3.6640625" customWidth="1"/>
    <col min="4605" max="4605" width="40" customWidth="1"/>
    <col min="4606" max="4606" width="14.109375" customWidth="1"/>
    <col min="4607" max="4608" width="14.33203125" customWidth="1"/>
    <col min="4860" max="4860" width="3.6640625" customWidth="1"/>
    <col min="4861" max="4861" width="40" customWidth="1"/>
    <col min="4862" max="4862" width="14.109375" customWidth="1"/>
    <col min="4863" max="4864" width="14.33203125" customWidth="1"/>
    <col min="5116" max="5116" width="3.6640625" customWidth="1"/>
    <col min="5117" max="5117" width="40" customWidth="1"/>
    <col min="5118" max="5118" width="14.109375" customWidth="1"/>
    <col min="5119" max="5120" width="14.33203125" customWidth="1"/>
    <col min="5372" max="5372" width="3.6640625" customWidth="1"/>
    <col min="5373" max="5373" width="40" customWidth="1"/>
    <col min="5374" max="5374" width="14.109375" customWidth="1"/>
    <col min="5375" max="5376" width="14.33203125" customWidth="1"/>
    <col min="5628" max="5628" width="3.6640625" customWidth="1"/>
    <col min="5629" max="5629" width="40" customWidth="1"/>
    <col min="5630" max="5630" width="14.109375" customWidth="1"/>
    <col min="5631" max="5632" width="14.33203125" customWidth="1"/>
    <col min="5884" max="5884" width="3.6640625" customWidth="1"/>
    <col min="5885" max="5885" width="40" customWidth="1"/>
    <col min="5886" max="5886" width="14.109375" customWidth="1"/>
    <col min="5887" max="5888" width="14.33203125" customWidth="1"/>
    <col min="6140" max="6140" width="3.6640625" customWidth="1"/>
    <col min="6141" max="6141" width="40" customWidth="1"/>
    <col min="6142" max="6142" width="14.109375" customWidth="1"/>
    <col min="6143" max="6144" width="14.33203125" customWidth="1"/>
    <col min="6396" max="6396" width="3.6640625" customWidth="1"/>
    <col min="6397" max="6397" width="40" customWidth="1"/>
    <col min="6398" max="6398" width="14.109375" customWidth="1"/>
    <col min="6399" max="6400" width="14.33203125" customWidth="1"/>
    <col min="6652" max="6652" width="3.6640625" customWidth="1"/>
    <col min="6653" max="6653" width="40" customWidth="1"/>
    <col min="6654" max="6654" width="14.109375" customWidth="1"/>
    <col min="6655" max="6656" width="14.33203125" customWidth="1"/>
    <col min="6908" max="6908" width="3.6640625" customWidth="1"/>
    <col min="6909" max="6909" width="40" customWidth="1"/>
    <col min="6910" max="6910" width="14.109375" customWidth="1"/>
    <col min="6911" max="6912" width="14.33203125" customWidth="1"/>
    <col min="7164" max="7164" width="3.6640625" customWidth="1"/>
    <col min="7165" max="7165" width="40" customWidth="1"/>
    <col min="7166" max="7166" width="14.109375" customWidth="1"/>
    <col min="7167" max="7168" width="14.33203125" customWidth="1"/>
    <col min="7420" max="7420" width="3.6640625" customWidth="1"/>
    <col min="7421" max="7421" width="40" customWidth="1"/>
    <col min="7422" max="7422" width="14.109375" customWidth="1"/>
    <col min="7423" max="7424" width="14.33203125" customWidth="1"/>
    <col min="7676" max="7676" width="3.6640625" customWidth="1"/>
    <col min="7677" max="7677" width="40" customWidth="1"/>
    <col min="7678" max="7678" width="14.109375" customWidth="1"/>
    <col min="7679" max="7680" width="14.33203125" customWidth="1"/>
    <col min="7932" max="7932" width="3.6640625" customWidth="1"/>
    <col min="7933" max="7933" width="40" customWidth="1"/>
    <col min="7934" max="7934" width="14.109375" customWidth="1"/>
    <col min="7935" max="7936" width="14.33203125" customWidth="1"/>
    <col min="8188" max="8188" width="3.6640625" customWidth="1"/>
    <col min="8189" max="8189" width="40" customWidth="1"/>
    <col min="8190" max="8190" width="14.109375" customWidth="1"/>
    <col min="8191" max="8192" width="14.33203125" customWidth="1"/>
    <col min="8444" max="8444" width="3.6640625" customWidth="1"/>
    <col min="8445" max="8445" width="40" customWidth="1"/>
    <col min="8446" max="8446" width="14.109375" customWidth="1"/>
    <col min="8447" max="8448" width="14.33203125" customWidth="1"/>
    <col min="8700" max="8700" width="3.6640625" customWidth="1"/>
    <col min="8701" max="8701" width="40" customWidth="1"/>
    <col min="8702" max="8702" width="14.109375" customWidth="1"/>
    <col min="8703" max="8704" width="14.33203125" customWidth="1"/>
    <col min="8956" max="8956" width="3.6640625" customWidth="1"/>
    <col min="8957" max="8957" width="40" customWidth="1"/>
    <col min="8958" max="8958" width="14.109375" customWidth="1"/>
    <col min="8959" max="8960" width="14.33203125" customWidth="1"/>
    <col min="9212" max="9212" width="3.6640625" customWidth="1"/>
    <col min="9213" max="9213" width="40" customWidth="1"/>
    <col min="9214" max="9214" width="14.109375" customWidth="1"/>
    <col min="9215" max="9216" width="14.33203125" customWidth="1"/>
    <col min="9468" max="9468" width="3.6640625" customWidth="1"/>
    <col min="9469" max="9469" width="40" customWidth="1"/>
    <col min="9470" max="9470" width="14.109375" customWidth="1"/>
    <col min="9471" max="9472" width="14.33203125" customWidth="1"/>
    <col min="9724" max="9724" width="3.6640625" customWidth="1"/>
    <col min="9725" max="9725" width="40" customWidth="1"/>
    <col min="9726" max="9726" width="14.109375" customWidth="1"/>
    <col min="9727" max="9728" width="14.33203125" customWidth="1"/>
    <col min="9980" max="9980" width="3.6640625" customWidth="1"/>
    <col min="9981" max="9981" width="40" customWidth="1"/>
    <col min="9982" max="9982" width="14.109375" customWidth="1"/>
    <col min="9983" max="9984" width="14.33203125" customWidth="1"/>
    <col min="10236" max="10236" width="3.6640625" customWidth="1"/>
    <col min="10237" max="10237" width="40" customWidth="1"/>
    <col min="10238" max="10238" width="14.109375" customWidth="1"/>
    <col min="10239" max="10240" width="14.33203125" customWidth="1"/>
    <col min="10492" max="10492" width="3.6640625" customWidth="1"/>
    <col min="10493" max="10493" width="40" customWidth="1"/>
    <col min="10494" max="10494" width="14.109375" customWidth="1"/>
    <col min="10495" max="10496" width="14.33203125" customWidth="1"/>
    <col min="10748" max="10748" width="3.6640625" customWidth="1"/>
    <col min="10749" max="10749" width="40" customWidth="1"/>
    <col min="10750" max="10750" width="14.109375" customWidth="1"/>
    <col min="10751" max="10752" width="14.33203125" customWidth="1"/>
    <col min="11004" max="11004" width="3.6640625" customWidth="1"/>
    <col min="11005" max="11005" width="40" customWidth="1"/>
    <col min="11006" max="11006" width="14.109375" customWidth="1"/>
    <col min="11007" max="11008" width="14.33203125" customWidth="1"/>
    <col min="11260" max="11260" width="3.6640625" customWidth="1"/>
    <col min="11261" max="11261" width="40" customWidth="1"/>
    <col min="11262" max="11262" width="14.109375" customWidth="1"/>
    <col min="11263" max="11264" width="14.33203125" customWidth="1"/>
    <col min="11516" max="11516" width="3.6640625" customWidth="1"/>
    <col min="11517" max="11517" width="40" customWidth="1"/>
    <col min="11518" max="11518" width="14.109375" customWidth="1"/>
    <col min="11519" max="11520" width="14.33203125" customWidth="1"/>
    <col min="11772" max="11772" width="3.6640625" customWidth="1"/>
    <col min="11773" max="11773" width="40" customWidth="1"/>
    <col min="11774" max="11774" width="14.109375" customWidth="1"/>
    <col min="11775" max="11776" width="14.33203125" customWidth="1"/>
    <col min="12028" max="12028" width="3.6640625" customWidth="1"/>
    <col min="12029" max="12029" width="40" customWidth="1"/>
    <col min="12030" max="12030" width="14.109375" customWidth="1"/>
    <col min="12031" max="12032" width="14.33203125" customWidth="1"/>
    <col min="12284" max="12284" width="3.6640625" customWidth="1"/>
    <col min="12285" max="12285" width="40" customWidth="1"/>
    <col min="12286" max="12286" width="14.109375" customWidth="1"/>
    <col min="12287" max="12288" width="14.33203125" customWidth="1"/>
    <col min="12540" max="12540" width="3.6640625" customWidth="1"/>
    <col min="12541" max="12541" width="40" customWidth="1"/>
    <col min="12542" max="12542" width="14.109375" customWidth="1"/>
    <col min="12543" max="12544" width="14.33203125" customWidth="1"/>
    <col min="12796" max="12796" width="3.6640625" customWidth="1"/>
    <col min="12797" max="12797" width="40" customWidth="1"/>
    <col min="12798" max="12798" width="14.109375" customWidth="1"/>
    <col min="12799" max="12800" width="14.33203125" customWidth="1"/>
    <col min="13052" max="13052" width="3.6640625" customWidth="1"/>
    <col min="13053" max="13053" width="40" customWidth="1"/>
    <col min="13054" max="13054" width="14.109375" customWidth="1"/>
    <col min="13055" max="13056" width="14.33203125" customWidth="1"/>
    <col min="13308" max="13308" width="3.6640625" customWidth="1"/>
    <col min="13309" max="13309" width="40" customWidth="1"/>
    <col min="13310" max="13310" width="14.109375" customWidth="1"/>
    <col min="13311" max="13312" width="14.33203125" customWidth="1"/>
    <col min="13564" max="13564" width="3.6640625" customWidth="1"/>
    <col min="13565" max="13565" width="40" customWidth="1"/>
    <col min="13566" max="13566" width="14.109375" customWidth="1"/>
    <col min="13567" max="13568" width="14.33203125" customWidth="1"/>
    <col min="13820" max="13820" width="3.6640625" customWidth="1"/>
    <col min="13821" max="13821" width="40" customWidth="1"/>
    <col min="13822" max="13822" width="14.109375" customWidth="1"/>
    <col min="13823" max="13824" width="14.33203125" customWidth="1"/>
    <col min="14076" max="14076" width="3.6640625" customWidth="1"/>
    <col min="14077" max="14077" width="40" customWidth="1"/>
    <col min="14078" max="14078" width="14.109375" customWidth="1"/>
    <col min="14079" max="14080" width="14.33203125" customWidth="1"/>
    <col min="14332" max="14332" width="3.6640625" customWidth="1"/>
    <col min="14333" max="14333" width="40" customWidth="1"/>
    <col min="14334" max="14334" width="14.109375" customWidth="1"/>
    <col min="14335" max="14336" width="14.33203125" customWidth="1"/>
    <col min="14588" max="14588" width="3.6640625" customWidth="1"/>
    <col min="14589" max="14589" width="40" customWidth="1"/>
    <col min="14590" max="14590" width="14.109375" customWidth="1"/>
    <col min="14591" max="14592" width="14.33203125" customWidth="1"/>
    <col min="14844" max="14844" width="3.6640625" customWidth="1"/>
    <col min="14845" max="14845" width="40" customWidth="1"/>
    <col min="14846" max="14846" width="14.109375" customWidth="1"/>
    <col min="14847" max="14848" width="14.33203125" customWidth="1"/>
    <col min="15100" max="15100" width="3.6640625" customWidth="1"/>
    <col min="15101" max="15101" width="40" customWidth="1"/>
    <col min="15102" max="15102" width="14.109375" customWidth="1"/>
    <col min="15103" max="15104" width="14.33203125" customWidth="1"/>
    <col min="15356" max="15356" width="3.6640625" customWidth="1"/>
    <col min="15357" max="15357" width="40" customWidth="1"/>
    <col min="15358" max="15358" width="14.109375" customWidth="1"/>
    <col min="15359" max="15360" width="14.33203125" customWidth="1"/>
    <col min="15612" max="15612" width="3.6640625" customWidth="1"/>
    <col min="15613" max="15613" width="40" customWidth="1"/>
    <col min="15614" max="15614" width="14.109375" customWidth="1"/>
    <col min="15615" max="15616" width="14.33203125" customWidth="1"/>
    <col min="15868" max="15868" width="3.6640625" customWidth="1"/>
    <col min="15869" max="15869" width="40" customWidth="1"/>
    <col min="15870" max="15870" width="14.109375" customWidth="1"/>
    <col min="15871" max="15872" width="14.33203125" customWidth="1"/>
    <col min="16124" max="16124" width="3.6640625" customWidth="1"/>
    <col min="16125" max="16125" width="40" customWidth="1"/>
    <col min="16126" max="16126" width="14.109375" customWidth="1"/>
    <col min="16127" max="16128" width="14.33203125" customWidth="1"/>
  </cols>
  <sheetData>
    <row r="1" spans="1:6" s="2" customFormat="1" ht="31.5" customHeight="1" x14ac:dyDescent="0.35">
      <c r="B1" s="82" t="s">
        <v>0</v>
      </c>
      <c r="C1" s="83"/>
      <c r="D1" s="84"/>
    </row>
    <row r="2" spans="1:6" s="2" customFormat="1" ht="68.25" customHeight="1" x14ac:dyDescent="0.35">
      <c r="A2" s="88" t="s">
        <v>91</v>
      </c>
      <c r="B2" s="89"/>
      <c r="C2" s="89"/>
      <c r="D2" s="83"/>
    </row>
    <row r="3" spans="1:6" s="2" customFormat="1" x14ac:dyDescent="0.3">
      <c r="B3" s="20"/>
      <c r="C3" s="1"/>
    </row>
    <row r="4" spans="1:6" s="2" customFormat="1" ht="16.2" thickBot="1" x14ac:dyDescent="0.35">
      <c r="C4" s="1"/>
    </row>
    <row r="5" spans="1:6" s="2" customFormat="1" ht="43.5" customHeight="1" thickBot="1" x14ac:dyDescent="0.35">
      <c r="B5" s="21" t="s">
        <v>2</v>
      </c>
      <c r="C5" s="22" t="s">
        <v>35</v>
      </c>
      <c r="D5" s="22" t="s">
        <v>107</v>
      </c>
      <c r="E5" s="22" t="s">
        <v>108</v>
      </c>
      <c r="F5" s="22" t="s">
        <v>109</v>
      </c>
    </row>
    <row r="6" spans="1:6" s="2" customFormat="1" ht="26.25" customHeight="1" x14ac:dyDescent="0.3">
      <c r="B6" s="18" t="s">
        <v>21</v>
      </c>
      <c r="C6" s="24">
        <f>13.6*1.3-0.01</f>
        <v>17.669999999999998</v>
      </c>
      <c r="D6" s="24">
        <f>18</f>
        <v>18</v>
      </c>
      <c r="E6" s="24">
        <f>18</f>
        <v>18</v>
      </c>
      <c r="F6" s="24">
        <f>18</f>
        <v>18</v>
      </c>
    </row>
    <row r="7" spans="1:6" ht="18.75" customHeight="1" x14ac:dyDescent="0.3">
      <c r="B7" s="18" t="s">
        <v>22</v>
      </c>
      <c r="C7" s="26">
        <f>1.29*1.5</f>
        <v>1.9350000000000001</v>
      </c>
      <c r="D7" s="24">
        <v>4.5</v>
      </c>
      <c r="E7" s="24">
        <v>4.5</v>
      </c>
      <c r="F7" s="24">
        <v>4.5</v>
      </c>
    </row>
    <row r="8" spans="1:6" ht="20.25" customHeight="1" x14ac:dyDescent="0.3">
      <c r="B8" s="18" t="s">
        <v>23</v>
      </c>
      <c r="C8" s="26">
        <v>0.75</v>
      </c>
      <c r="D8" s="24">
        <v>5</v>
      </c>
      <c r="E8" s="24">
        <v>5</v>
      </c>
      <c r="F8" s="24">
        <v>5</v>
      </c>
    </row>
    <row r="9" spans="1:6" x14ac:dyDescent="0.3">
      <c r="B9" s="18" t="s">
        <v>24</v>
      </c>
      <c r="C9" s="26">
        <v>0.75</v>
      </c>
      <c r="D9" s="24">
        <v>0.75</v>
      </c>
      <c r="E9" s="24">
        <v>0.75</v>
      </c>
      <c r="F9" s="24">
        <v>0.75</v>
      </c>
    </row>
    <row r="10" spans="1:6" ht="31.2" x14ac:dyDescent="0.3">
      <c r="B10" s="18" t="s">
        <v>25</v>
      </c>
      <c r="C10" s="26">
        <v>0.81</v>
      </c>
      <c r="D10" s="24">
        <v>1</v>
      </c>
      <c r="E10" s="24">
        <v>1</v>
      </c>
      <c r="F10" s="24">
        <v>1</v>
      </c>
    </row>
    <row r="11" spans="1:6" x14ac:dyDescent="0.3">
      <c r="B11" s="18" t="s">
        <v>26</v>
      </c>
      <c r="C11" s="26">
        <f>7*1.55</f>
        <v>10.85</v>
      </c>
      <c r="D11" s="24">
        <v>13.66</v>
      </c>
      <c r="E11" s="24">
        <v>13.66</v>
      </c>
      <c r="F11" s="24">
        <v>13.66</v>
      </c>
    </row>
    <row r="12" spans="1:6" x14ac:dyDescent="0.3">
      <c r="B12" s="16" t="s">
        <v>65</v>
      </c>
      <c r="C12" s="26"/>
      <c r="D12" s="26">
        <v>2</v>
      </c>
      <c r="E12" s="26">
        <v>2</v>
      </c>
      <c r="F12" s="26">
        <v>2</v>
      </c>
    </row>
    <row r="13" spans="1:6" x14ac:dyDescent="0.3">
      <c r="B13" s="18" t="s">
        <v>27</v>
      </c>
      <c r="C13" s="26">
        <f>5.84*1.4</f>
        <v>8.1760000000000002</v>
      </c>
      <c r="D13" s="24">
        <v>14.88</v>
      </c>
      <c r="E13" s="24">
        <v>14.88</v>
      </c>
      <c r="F13" s="24">
        <v>14.88</v>
      </c>
    </row>
    <row r="14" spans="1:6" ht="17.25" customHeight="1" x14ac:dyDescent="0.3">
      <c r="B14" s="18" t="s">
        <v>28</v>
      </c>
      <c r="C14" s="26">
        <f>3.28*1.25</f>
        <v>4.0999999999999996</v>
      </c>
      <c r="D14" s="24">
        <v>4.5</v>
      </c>
      <c r="E14" s="24">
        <v>4.5</v>
      </c>
      <c r="F14" s="24">
        <v>4.5</v>
      </c>
    </row>
    <row r="15" spans="1:6" x14ac:dyDescent="0.3">
      <c r="B15" s="18" t="s">
        <v>30</v>
      </c>
      <c r="C15" s="26">
        <v>4.07</v>
      </c>
      <c r="D15" s="24">
        <v>6.07</v>
      </c>
      <c r="E15" s="24">
        <v>6.07</v>
      </c>
      <c r="F15" s="24">
        <v>6.07</v>
      </c>
    </row>
    <row r="16" spans="1:6" x14ac:dyDescent="0.3">
      <c r="B16" s="16" t="s">
        <v>36</v>
      </c>
      <c r="C16" s="26">
        <v>2.54</v>
      </c>
      <c r="D16" s="24">
        <v>2</v>
      </c>
      <c r="E16" s="24">
        <v>2</v>
      </c>
      <c r="F16" s="24">
        <v>2</v>
      </c>
    </row>
    <row r="17" spans="2:6" x14ac:dyDescent="0.3">
      <c r="B17" s="28" t="s">
        <v>46</v>
      </c>
      <c r="C17" s="29"/>
      <c r="D17" s="24">
        <v>32.53</v>
      </c>
      <c r="E17" s="24">
        <v>32.53</v>
      </c>
      <c r="F17" s="24">
        <v>47.11</v>
      </c>
    </row>
    <row r="18" spans="2:6" x14ac:dyDescent="0.3">
      <c r="B18" s="28" t="s">
        <v>106</v>
      </c>
      <c r="C18" s="29"/>
      <c r="D18" s="24">
        <v>6.4</v>
      </c>
      <c r="E18" s="24">
        <v>8.32</v>
      </c>
      <c r="F18" s="24">
        <v>9.0299999999999994</v>
      </c>
    </row>
    <row r="19" spans="2:6" ht="31.2" x14ac:dyDescent="0.3">
      <c r="B19" s="28" t="s">
        <v>66</v>
      </c>
      <c r="C19" s="29"/>
      <c r="D19" s="24">
        <v>6763.63</v>
      </c>
      <c r="E19" s="24">
        <v>6979.93</v>
      </c>
      <c r="F19" s="24">
        <v>7559.93</v>
      </c>
    </row>
    <row r="20" spans="2:6" ht="31.2" x14ac:dyDescent="0.3">
      <c r="B20" s="18" t="s">
        <v>34</v>
      </c>
      <c r="C20" s="26"/>
      <c r="D20" s="24">
        <v>12</v>
      </c>
      <c r="E20" s="24">
        <v>12</v>
      </c>
      <c r="F20" s="24">
        <v>12</v>
      </c>
    </row>
    <row r="22" spans="2:6" ht="14.4" x14ac:dyDescent="0.3">
      <c r="B22"/>
      <c r="C22"/>
    </row>
    <row r="24" spans="2:6" x14ac:dyDescent="0.3">
      <c r="B24" s="20"/>
    </row>
    <row r="26" spans="2:6" ht="29.25" customHeight="1" x14ac:dyDescent="0.3">
      <c r="B26" s="37"/>
    </row>
    <row r="27" spans="2:6" ht="21.75" customHeight="1" x14ac:dyDescent="0.3"/>
    <row r="28" spans="2:6" ht="38.25" customHeight="1" x14ac:dyDescent="0.3">
      <c r="D28" s="66"/>
    </row>
  </sheetData>
  <mergeCells count="2">
    <mergeCell ref="B1:D1"/>
    <mergeCell ref="A2:D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смета 2022</vt:lpstr>
      <vt:lpstr>тариф жилые 2022</vt:lpstr>
      <vt:lpstr>тариф нежилые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Виолетта П. Калининене</dc:creator>
  <cp:lastModifiedBy>violetta kalininene</cp:lastModifiedBy>
  <cp:lastPrinted>2023-02-06T15:40:20Z</cp:lastPrinted>
  <dcterms:created xsi:type="dcterms:W3CDTF">2017-01-31T13:00:34Z</dcterms:created>
  <dcterms:modified xsi:type="dcterms:W3CDTF">2023-04-17T13:21:30Z</dcterms:modified>
</cp:coreProperties>
</file>